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X:\Fundo_CRI\Relatório_Mensal\2026\6- Jun26\"/>
    </mc:Choice>
  </mc:AlternateContent>
  <xr:revisionPtr revIDLastSave="0" documentId="13_ncr:1_{2A8F43B2-2FE3-4A89-9B26-A82E6BD1DBE3}" xr6:coauthVersionLast="47" xr6:coauthVersionMax="47" xr10:uidLastSave="{00000000-0000-0000-0000-000000000000}"/>
  <bookViews>
    <workbookView xWindow="-120" yWindow="-120" windowWidth="20730" windowHeight="11040" firstSheet="2" activeTab="5" xr2:uid="{F66076E0-4276-4DD6-9658-33EEE3CA6DAF}"/>
  </bookViews>
  <sheets>
    <sheet name="Capa" sheetId="3" r:id="rId1"/>
    <sheet name="Rendimentos" sheetId="5" r:id="rId2"/>
    <sheet name="Resultado" sheetId="7" r:id="rId3"/>
    <sheet name="Negociações de Mercado" sheetId="4" r:id="rId4"/>
    <sheet name="Carteira de Ativos" sheetId="2" r:id="rId5"/>
    <sheet name="Lista de Ativos" sheetId="6" r:id="rId6"/>
  </sheets>
  <externalReferences>
    <externalReference r:id="rId7"/>
  </externalReferences>
  <definedNames>
    <definedName name="_xlnm._FilterDatabase" localSheetId="3" hidden="1">'Negociações de Mercado'!$E$7:$F$1514</definedName>
    <definedName name="Feriados">[1]Feriados!$A$1:$A$937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2" i="6" l="1"/>
  <c r="D94" i="6"/>
  <c r="D86" i="6"/>
  <c r="D78" i="6"/>
  <c r="D70" i="6"/>
  <c r="D62" i="6"/>
  <c r="D54" i="6"/>
  <c r="D46" i="6"/>
  <c r="D38" i="6"/>
  <c r="D30" i="6"/>
  <c r="D22" i="6"/>
  <c r="D14" i="6"/>
  <c r="I6" i="6"/>
  <c r="I95" i="6"/>
  <c r="I87" i="6"/>
  <c r="I79" i="6"/>
  <c r="I71" i="6"/>
  <c r="I63" i="6"/>
  <c r="I55" i="6" l="1"/>
  <c r="I47" i="6" l="1"/>
  <c r="I39" i="6" l="1"/>
  <c r="I31" i="6"/>
  <c r="I23" i="6" l="1"/>
  <c r="I15" i="6"/>
  <c r="I7" i="6" l="1"/>
  <c r="H18" i="7" l="1"/>
  <c r="G18" i="7"/>
  <c r="E18" i="7"/>
  <c r="E21" i="7" s="1"/>
  <c r="H25" i="7"/>
  <c r="J21" i="7"/>
  <c r="F21" i="7"/>
  <c r="D21" i="7"/>
  <c r="C21" i="7"/>
  <c r="J15" i="7"/>
  <c r="H15" i="7"/>
  <c r="G15" i="7"/>
  <c r="F15" i="7"/>
  <c r="E15" i="7"/>
  <c r="D15" i="7"/>
  <c r="C15" i="7"/>
  <c r="I13" i="7"/>
  <c r="I15" i="7" s="1"/>
  <c r="J12" i="7"/>
  <c r="H12" i="7"/>
  <c r="H16" i="7" s="1"/>
  <c r="H20" i="7" s="1"/>
  <c r="G12" i="7"/>
  <c r="G16" i="7" s="1"/>
  <c r="G20" i="7" s="1"/>
  <c r="F12" i="7"/>
  <c r="F16" i="7" s="1"/>
  <c r="E12" i="7"/>
  <c r="E16" i="7" s="1"/>
  <c r="E20" i="7" s="1"/>
  <c r="D12" i="7"/>
  <c r="D16" i="7" s="1"/>
  <c r="C12" i="7"/>
  <c r="C16" i="7" s="1"/>
  <c r="I11" i="7"/>
  <c r="I9" i="7"/>
  <c r="I8" i="7"/>
  <c r="E7" i="7"/>
  <c r="F7" i="7" s="1"/>
  <c r="G7" i="7" s="1"/>
  <c r="H7" i="7" s="1"/>
  <c r="G17" i="7" l="1"/>
  <c r="H21" i="7"/>
  <c r="H22" i="7" s="1"/>
  <c r="I12" i="7"/>
  <c r="I16" i="7" s="1"/>
  <c r="I20" i="7" s="1"/>
  <c r="J16" i="7"/>
  <c r="J20" i="7" s="1"/>
  <c r="J22" i="7" s="1"/>
  <c r="J23" i="7" s="1"/>
  <c r="E22" i="7"/>
  <c r="C17" i="7"/>
  <c r="C20" i="7"/>
  <c r="D17" i="7"/>
  <c r="D20" i="7"/>
  <c r="D22" i="7" s="1"/>
  <c r="C22" i="7"/>
  <c r="C23" i="7" s="1"/>
  <c r="F17" i="7"/>
  <c r="F20" i="7"/>
  <c r="F22" i="7"/>
  <c r="G21" i="7"/>
  <c r="G22" i="7" s="1"/>
  <c r="H17" i="7"/>
  <c r="E17" i="7"/>
  <c r="I18" i="7"/>
  <c r="J17" i="7" l="1"/>
  <c r="I21" i="7"/>
  <c r="I22" i="7" s="1"/>
  <c r="I23" i="7" s="1"/>
  <c r="I17" i="7"/>
  <c r="D23" i="7"/>
  <c r="E23" i="7" s="1"/>
  <c r="F23" i="7" s="1"/>
  <c r="G23" i="7" s="1"/>
  <c r="H23" i="7" s="1"/>
  <c r="M31" i="2" l="1"/>
  <c r="M30" i="2"/>
  <c r="M29" i="2"/>
  <c r="M28" i="2"/>
  <c r="M33" i="2" s="1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H19" i="4"/>
  <c r="D31" i="3" l="1"/>
  <c r="I20" i="5"/>
  <c r="J20" i="5" s="1"/>
  <c r="I8" i="5"/>
  <c r="J8" i="5" s="1"/>
  <c r="Q10" i="2"/>
  <c r="Q14" i="2"/>
  <c r="Q8" i="2"/>
  <c r="Q12" i="2"/>
  <c r="Q11" i="2"/>
  <c r="Q13" i="2"/>
  <c r="Q15" i="2"/>
  <c r="Q16" i="2"/>
  <c r="Q17" i="2"/>
  <c r="Q18" i="2"/>
  <c r="Q19" i="2"/>
  <c r="Q9" i="2"/>
  <c r="Q23" i="2" l="1"/>
  <c r="M21" i="2" s="1"/>
  <c r="J18" i="4"/>
  <c r="H18" i="4"/>
  <c r="D19" i="5" l="1"/>
  <c r="I19" i="5"/>
  <c r="J19" i="5" s="1"/>
  <c r="D97" i="6" l="1"/>
  <c r="D98" i="6" s="1"/>
  <c r="D89" i="6"/>
  <c r="D90" i="6" s="1"/>
  <c r="D81" i="6"/>
  <c r="D82" i="6" s="1"/>
  <c r="D73" i="6"/>
  <c r="D74" i="6" s="1"/>
  <c r="D65" i="6"/>
  <c r="D66" i="6" s="1"/>
  <c r="D9" i="6"/>
  <c r="D10" i="6" s="1"/>
  <c r="D41" i="6"/>
  <c r="D42" i="6" s="1"/>
  <c r="D33" i="6"/>
  <c r="D34" i="6" s="1"/>
  <c r="D49" i="6"/>
  <c r="D50" i="6" s="1"/>
  <c r="D57" i="6"/>
  <c r="D58" i="6" s="1"/>
  <c r="D25" i="6"/>
  <c r="D26" i="6" s="1"/>
  <c r="D19" i="6"/>
  <c r="D17" i="6"/>
  <c r="D18" i="6" s="1"/>
  <c r="M18" i="2" l="1"/>
  <c r="M17" i="2"/>
  <c r="M16" i="2"/>
  <c r="M14" i="2"/>
  <c r="M13" i="2"/>
  <c r="M15" i="2"/>
  <c r="M12" i="2"/>
  <c r="M19" i="2"/>
  <c r="M11" i="2"/>
  <c r="M10" i="2"/>
  <c r="M8" i="2"/>
  <c r="M9" i="2"/>
  <c r="H8" i="4"/>
  <c r="G10" i="4" l="1"/>
  <c r="H9" i="4"/>
  <c r="H10" i="4" l="1"/>
  <c r="H11" i="4" l="1"/>
  <c r="G13" i="4" l="1"/>
  <c r="H12" i="4"/>
  <c r="I18" i="5"/>
  <c r="J18" i="5" s="1"/>
  <c r="I17" i="5"/>
  <c r="J17" i="5" s="1"/>
  <c r="I16" i="5"/>
  <c r="J16" i="5" s="1"/>
  <c r="I15" i="5"/>
  <c r="J15" i="5" s="1"/>
  <c r="I14" i="5"/>
  <c r="J14" i="5" s="1"/>
  <c r="I13" i="5"/>
  <c r="J13" i="5" s="1"/>
  <c r="I12" i="5"/>
  <c r="J12" i="5" s="1"/>
  <c r="I11" i="5"/>
  <c r="J11" i="5" s="1"/>
  <c r="I10" i="5"/>
  <c r="J10" i="5" s="1"/>
  <c r="I9" i="5"/>
  <c r="J9" i="5" s="1"/>
  <c r="G14" i="4" l="1"/>
  <c r="H13" i="4"/>
  <c r="H14" i="4" l="1"/>
  <c r="H15" i="4" l="1"/>
  <c r="H17" i="4" l="1"/>
  <c r="H16" i="4"/>
  <c r="K31" i="2" l="1"/>
  <c r="K30" i="2"/>
  <c r="K29" i="2"/>
  <c r="K28" i="2"/>
</calcChain>
</file>

<file path=xl/sharedStrings.xml><?xml version="1.0" encoding="utf-8"?>
<sst xmlns="http://schemas.openxmlformats.org/spreadsheetml/2006/main" count="393" uniqueCount="192">
  <si>
    <t>Cód.:</t>
  </si>
  <si>
    <t>Garantias:</t>
  </si>
  <si>
    <t>Nome:</t>
  </si>
  <si>
    <t>Volume:</t>
  </si>
  <si>
    <t>% PL:</t>
  </si>
  <si>
    <t>Tx Aquisição:</t>
  </si>
  <si>
    <t>LTV:</t>
  </si>
  <si>
    <t>Cessão Fiduciária de Recebíveis</t>
  </si>
  <si>
    <t>Alienação Fiduciária de Imóveis</t>
  </si>
  <si>
    <t>Fundo de Obras</t>
  </si>
  <si>
    <t>N/A</t>
  </si>
  <si>
    <t>#</t>
  </si>
  <si>
    <t>Ativo</t>
  </si>
  <si>
    <t>Código</t>
  </si>
  <si>
    <t>Emissor</t>
  </si>
  <si>
    <t>Emissão / Série</t>
  </si>
  <si>
    <t>Setor do Devedor</t>
  </si>
  <si>
    <t>LTV²</t>
  </si>
  <si>
    <t>Indexador</t>
  </si>
  <si>
    <t>Tx. Aquisição (a.a.)</t>
  </si>
  <si>
    <t>Data de Vencimento</t>
  </si>
  <si>
    <t>% da Carteira Investida</t>
  </si>
  <si>
    <t>Total</t>
  </si>
  <si>
    <t>Ticker</t>
  </si>
  <si>
    <t>Gestão</t>
  </si>
  <si>
    <t>Pgto</t>
  </si>
  <si>
    <t>Últ. Aquisição</t>
  </si>
  <si>
    <t>Compromissadas</t>
  </si>
  <si>
    <t>Caixa</t>
  </si>
  <si>
    <t>RBRY11</t>
  </si>
  <si>
    <t>Perfil do Fundo</t>
  </si>
  <si>
    <t>Taxa de Administração</t>
  </si>
  <si>
    <t>Rendimento Mensal</t>
  </si>
  <si>
    <t>1,00% a.a.</t>
  </si>
  <si>
    <t>Valor Patrimonial da Cota</t>
  </si>
  <si>
    <t>Valor de Mercado da Cota</t>
  </si>
  <si>
    <t>PL do Fundo</t>
  </si>
  <si>
    <t>Período</t>
  </si>
  <si>
    <t>Patrimônio Líquido (R$)</t>
  </si>
  <si>
    <t>Distribuição por 
Rendimento (R$)</t>
  </si>
  <si>
    <t>Nº de Cotas</t>
  </si>
  <si>
    <t>Distribuição por Cota (R$)</t>
  </si>
  <si>
    <t xml:space="preserve">  Mini DRE </t>
  </si>
  <si>
    <t>Últimos 12M</t>
  </si>
  <si>
    <t>Total de Receitas</t>
  </si>
  <si>
    <t>(-) Despesas</t>
  </si>
  <si>
    <t>Data-base</t>
  </si>
  <si>
    <t>Data</t>
  </si>
  <si>
    <t>Volume negociado</t>
  </si>
  <si>
    <t>Mês Ref</t>
  </si>
  <si>
    <t>Preço Fechamento</t>
  </si>
  <si>
    <t xml:space="preserve">Habitasec </t>
  </si>
  <si>
    <t>IPCA</t>
  </si>
  <si>
    <t>Travessia</t>
  </si>
  <si>
    <t>Construção Civil</t>
  </si>
  <si>
    <t>Virgo</t>
  </si>
  <si>
    <t>4ª/93ª</t>
  </si>
  <si>
    <t>Rodovias</t>
  </si>
  <si>
    <t>Opea</t>
  </si>
  <si>
    <t>1ª/44ª</t>
  </si>
  <si>
    <t>Estado de SP</t>
  </si>
  <si>
    <t>True</t>
  </si>
  <si>
    <t>1ª/371ª</t>
  </si>
  <si>
    <t>Canal</t>
  </si>
  <si>
    <t>2ª/1ª</t>
  </si>
  <si>
    <t>1ª/193ª</t>
  </si>
  <si>
    <t>Energia Elétrica</t>
  </si>
  <si>
    <t>Agropecuária</t>
  </si>
  <si>
    <t>Mensal</t>
  </si>
  <si>
    <t>FII Papel</t>
  </si>
  <si>
    <t>Guardian</t>
  </si>
  <si>
    <t>RBR</t>
  </si>
  <si>
    <t>EQI</t>
  </si>
  <si>
    <t>17ª/1ª</t>
  </si>
  <si>
    <t>Fechamento</t>
  </si>
  <si>
    <t>Dividend Yield</t>
  </si>
  <si>
    <t>Rentabilidade Gross Up CDI%¹</t>
  </si>
  <si>
    <t>Alianza</t>
  </si>
  <si>
    <t>232ª/1ª</t>
  </si>
  <si>
    <t>Tecnologia</t>
  </si>
  <si>
    <t>Varejo</t>
  </si>
  <si>
    <t>Total de Despesas</t>
  </si>
  <si>
    <t>Total de Rendimento</t>
  </si>
  <si>
    <t>Total de Rendimento Distribuído</t>
  </si>
  <si>
    <t>Total de Distribuído por Cota</t>
  </si>
  <si>
    <t>Reserva Total Acumulada</t>
  </si>
  <si>
    <t>Leverage</t>
  </si>
  <si>
    <t>Cota Patrimonial R$</t>
  </si>
  <si>
    <t>Cota de Mercado R$</t>
  </si>
  <si>
    <t>Provincia</t>
  </si>
  <si>
    <t>Valor Mercado (R$)</t>
  </si>
  <si>
    <t>352ª/1ª</t>
  </si>
  <si>
    <t>92ª/1ª</t>
  </si>
  <si>
    <t>93ª/1ª</t>
  </si>
  <si>
    <t>35ª/1ª</t>
  </si>
  <si>
    <t>Ano (2026)</t>
  </si>
  <si>
    <t>596ª/1ª</t>
  </si>
  <si>
    <t>Duration</t>
  </si>
  <si>
    <t>PU MtM</t>
  </si>
  <si>
    <t xml:space="preserve">(a) caso a média do yield anual do IMAB5 no semestre anterior (“IMAB5”) seja menor que 1% ao ano, X = 2%; </t>
  </si>
  <si>
    <t xml:space="preserve">(b) caso a média do IMAB5 fique entre 1% e 4% ao ano, X = média do IMAB5 + 1%; </t>
  </si>
  <si>
    <t>(c) caso a média IMAB5 fique entre 4% e 5% ao ano, X = 5%; e</t>
  </si>
  <si>
    <t>(d) caso a média do IMAB5 seja maior ou igual a 5% ao ano, X = IMAB5</t>
  </si>
  <si>
    <t>* Para o cálculo de “X”, conforme o artigo 21 do regulamento:</t>
  </si>
  <si>
    <t>Fundo de investimento imobiliário que tem como objetivo a aquisição de ativos financeiros de base imobiliária, preponderantemente em Certificados de Recebíveis Imobiliários (CRI) que tenham garantia real imobiliária, mas também em cotas de FII de CRI.</t>
  </si>
  <si>
    <t>IPCA + X (sendo "X" conforme abaixo)</t>
  </si>
  <si>
    <t>CDI</t>
  </si>
  <si>
    <t>Boulevard Jardins</t>
  </si>
  <si>
    <t>Artís Rio Vermelho</t>
  </si>
  <si>
    <t>Franco Ribeiro</t>
  </si>
  <si>
    <t>Morada do Lago</t>
  </si>
  <si>
    <t>Jardim das Nações</t>
  </si>
  <si>
    <t>JPS</t>
  </si>
  <si>
    <t>Manhattan II</t>
  </si>
  <si>
    <t>Rosewood</t>
  </si>
  <si>
    <t>Codepe</t>
  </si>
  <si>
    <t>Calçada</t>
  </si>
  <si>
    <t>B&amp;B</t>
  </si>
  <si>
    <t>Spot</t>
  </si>
  <si>
    <t>24J3510650</t>
  </si>
  <si>
    <t>26D0303109</t>
  </si>
  <si>
    <t>24F2418658</t>
  </si>
  <si>
    <t>24A2951984</t>
  </si>
  <si>
    <t>24L2717582</t>
  </si>
  <si>
    <t>21F1076965</t>
  </si>
  <si>
    <t>20L0870667</t>
  </si>
  <si>
    <t>21L0866334</t>
  </si>
  <si>
    <t>19J0713613</t>
  </si>
  <si>
    <t>19L0906182</t>
  </si>
  <si>
    <t>21H0720107</t>
  </si>
  <si>
    <t>20B0797175</t>
  </si>
  <si>
    <t>RECM11</t>
  </si>
  <si>
    <t>RECR11</t>
  </si>
  <si>
    <t>VGIR11</t>
  </si>
  <si>
    <t>Shopping JPS</t>
  </si>
  <si>
    <t>B&amp;B Hotels</t>
  </si>
  <si>
    <t>Alienação Fiduciária Imobiliária</t>
  </si>
  <si>
    <t>Alienação Fiduciária de Participação</t>
  </si>
  <si>
    <t>Fundo de Reserva/ Liquidez/ Despesas</t>
  </si>
  <si>
    <t>Aval PJ e PF</t>
  </si>
  <si>
    <t>Fundo de obras</t>
  </si>
  <si>
    <t>Garantias e Reforços de Crédito:</t>
  </si>
  <si>
    <t>Fundo de Reserva/ Despesas</t>
  </si>
  <si>
    <t>A operação financiou as obras de Empreendimento Boulevard Sudoeste, na cidade de Goiânia. O projeto já está com o Habite-se expedido e está em fase de repasse dos saldos dos mutuários, que perfazem um saldo total de R$19,9 milhões. São 240 unidades em 2 Torres com VGV estimado em R$72,8 milhões. Foram vendidas 158 unidades (66,4% do total).</t>
  </si>
  <si>
    <t>Fiança PJ e PF</t>
  </si>
  <si>
    <t>Fundo de Liquidez/ Despesas</t>
  </si>
  <si>
    <t>Financiamento das obras do loteamento Jardim das Nações. Localizado em Pouso Alegre/MG, o empreendimento tem 664 lotes e 92,2% de obras incorrido (em revisão). Com VGV estimado em R$56,4 milhões, já foram vendidos 453 lotes (68,2%). As 211 unidades em estoque são avaliadas em R$21,1 milhões (R$100,0 mil/ lote) e a carteira elegível tem saldo de R$21,1 milhões a valor presente, portanto, oferecendo um Índice de Cobertura de 509%.</t>
  </si>
  <si>
    <t>Empreendimento com 150 casas e infraestrutura pronta. A operação financia a construção de dessas 58 casas. Restam 7,6% de obras a incorrer e previsão é que as casas sejam entregues em 2026. A carteira tem um saldo de R$9,4 milhões, a valor presente, e foram adicionados às garantias da operação 14 lotes, avaliados em R$6,8 milhões, portanto, oferecendo um Índice de Cobertura de 140%.</t>
  </si>
  <si>
    <t>Operação lastreada em Notas Comerciais da SPE T2, do grupo catarinense Terrassa Sul Construções. Os recursos estão financiando a 1ª fase do empreendimento Boulevard Jardins. São 136 unidades residenciais, 92 vendidas, e 7 comerciais ("fachada ativa"). O VGV total projetado é de R$69,9 milhões, as obras andaram 56,4%, com conclusão está prevista para dez/26. O saldo da carteira a VP é de R$25,7 milhões e o estoque é avaliado em R$27,9 milhões, oferecendo um Índice de Cobertura de .138%</t>
  </si>
  <si>
    <t>Operação lastreada em Notas Comerciais da SPE Brocs. Os recursos estão financiando um empreendimento no bairro Praia Vermelha, em Salvador/ BA. São 100 unidades, entre studios, quarto e sala e lofts duplex com VGV projetado de R$40,0 milhões. Com entrega prevista para dez/26, já foram 40,4% de obras incorrido e 89,3% das unidades vendidas 89,3%.</t>
  </si>
  <si>
    <t>Shopping Center dominante em Itabuna/BA. Foram dados em garantia os recebíveis dos contratos de locação com o shopping assim como próprio imóvel, que foi avaliado em R$153,9 milhões, indicando um LTV de 48% para a operação. O shopping tem uma ABL de 28,5 mil. Alguns indicadores operacionais: Tx. Ocup. Média 97% 2025 e 97% 1T26; Mg. NOI 86% 2025 e 83% 1T26; ICSD média 2,0x 2025 e 2,3x 1T26.</t>
  </si>
  <si>
    <t>Alienação Fiduciária de Imóvel</t>
  </si>
  <si>
    <t>Fundo de Reserva</t>
  </si>
  <si>
    <t>Fundo de Despesa</t>
  </si>
  <si>
    <t>Fiança PF</t>
  </si>
  <si>
    <t>Operação lastreada em Debêntures emitidas pela BM Empreendimentos para terminar as obras do Condomínio Matarazzo, complexo que conta com um hotel com 150 quartos, uma torre com 119 unidades residenciais e 5 restaurantes. Foram dados em garantia os recebíveis decorrentes de sua exploração comercial, inclusive de locação de quartos, apartamentos, salas comerciais e outros departamentos. Na avaliação mais recente o hotel foi avaliado em R$811,1 milhões, conferindo um LTV de 43%</t>
  </si>
  <si>
    <t>CRI de Logistica (multi cedentes). Operação que tem como principal garantia um condomínio logístico de 264.780m², localizado próximo ao porto de Cariacica/ ES. O imóvel foi avaliado em ago/19 por R$159,3 milhões. Desde então, passou por reformas de melhorias e elevação de sua área bruta locável, que passou de 39.450m² para 66.827m² desde então. O LTV atual está em 25,4%.</t>
  </si>
  <si>
    <t>FLCR11</t>
  </si>
  <si>
    <t>Aval PF</t>
  </si>
  <si>
    <t>Operação realizada para financiar o desenvolvimento de um empreendimento residencial pela devedora, a Calçada Empreendimentos. Foi dado em garantia um edifício na Barra da Tijuca/ RJ onde opera o um hotel do grupo, bem como o fluxo de recebíveis decorrentes da exploração comercial do hotel. Alguns indicadores operacionais: Tx Ocup. Média 71% 2025 e 74% 1T26; Mg. NOI 37% 2025 e 26% 1T26; ICSD média de 2,8x 2025 e 2,0x 1T26. Hoje, o LTV da operação com base no valor do imóvel é de 29,9%.</t>
  </si>
  <si>
    <t>Fiança</t>
  </si>
  <si>
    <t>Aquisição de participação no hotel B&amp;B Copacabana. A operação tem como garantia o edifícil que abriga a unidade da rede em Copacabana, no Rio de Janeiro. O imóvel foi avaliado em R$37,0 milhões, o que confere um LTV de 21,9% pelo critério de liquidação forçada. A estrutura ainda conta com uma carta fiança prestada pela Financière B&amp;B, holding do Grupo B&amp;B. A B&amp;B é uma das maiores redes de hotéis econômicos da Europa, fundada em 1990 na França.</t>
  </si>
  <si>
    <t>FARIA LIMA CAPITAL RECEBÍVEIS IMOBILIÁRIOS I - FUNDO DE INVESTIMENTO IMOBILIÁRIO RESP. LTDA.</t>
  </si>
  <si>
    <t>Gestor</t>
  </si>
  <si>
    <t>Faria Lima Capital</t>
  </si>
  <si>
    <t>Administrador</t>
  </si>
  <si>
    <t>BRL Trust Distribuidora de Títulos e Valores Mobiliários S.A.</t>
  </si>
  <si>
    <t>Código de Negociação</t>
  </si>
  <si>
    <t>Data de Início</t>
  </si>
  <si>
    <t>GARANTIAS E REFORÇOS DE CRÉDITO</t>
  </si>
  <si>
    <t>RESUMO DA OPERAÇÃO</t>
  </si>
  <si>
    <r>
      <t xml:space="preserve">20% do retorno total que exceder o </t>
    </r>
    <r>
      <rPr>
        <b/>
        <i/>
        <sz val="11"/>
        <rFont val="Aptos Narrow"/>
        <family val="2"/>
      </rPr>
      <t>benchmark</t>
    </r>
    <r>
      <rPr>
        <b/>
        <sz val="11"/>
        <rFont val="Aptos Narrow"/>
        <family val="2"/>
      </rPr>
      <t xml:space="preserve">, que é igual a IPCA + X, sendo "X" conforme nota abaixo. Para o primeiro semestre de 2026, o benchmark é IPCA + 8,7%. </t>
    </r>
  </si>
  <si>
    <t>Taxa de Performance*</t>
  </si>
  <si>
    <t>Remuneração Alvo*</t>
  </si>
  <si>
    <t>Resultados CRI</t>
  </si>
  <si>
    <t>Resultados FII</t>
  </si>
  <si>
    <t>Resultado Fundo Caixa</t>
  </si>
  <si>
    <t>(-/+) Reserva Utilizada / Retida</t>
  </si>
  <si>
    <t>Qde de Cotas</t>
  </si>
  <si>
    <t>Volume no Mês</t>
  </si>
  <si>
    <t>Total de Resultado Caixa por Cota</t>
  </si>
  <si>
    <t>(Distribuído - Resultado Caixa)</t>
  </si>
  <si>
    <t>Operação de estoque pronto de apartamentos residenciais (Spring) e comerciais (River Center). Além disto, alienação ficuciária dos terrrenos Jardim des Artes e Alfa I, II, e III.  Em out/25 foi realizada AGT aprovando a celebração da Permuta dos terrenos Alfa I, II e III com a construta Direcional (DIRR3). São 3 fases do projeto que a DIRR3 está desenvolvendo em conjunto com a Victa. A 1ª fase tem previsão para sair o registro de incorporação e lançamento em set/26. À medida que for lançando, serão repassados os recursos da permuta para pagar o CRI.</t>
  </si>
  <si>
    <t>Valor (R$) MtM</t>
  </si>
  <si>
    <t>Estoque de unidades residenciais, vagas de garagem e 4 lojas que fazem parte do empreendimento Spot Centro Residence, localizado em Londrina/ PR. Em ago/23, foi formalizado em assembleia a inclusão de nova garantia, representada pela cessão fiduciária de direitos creditórios decorrentes dos resultados líquidos de titularidade da Devedora, na condição de sócia dos loteamentos Paysage em Londrina/PR.</t>
  </si>
  <si>
    <t>Preço Unitário</t>
  </si>
  <si>
    <t>Quantidade</t>
  </si>
  <si>
    <t>R$ 1,15 por cota, com pagamento em 14/07/2026</t>
  </si>
  <si>
    <t>Quantidade de Cotas (ticker FLCR11)</t>
  </si>
  <si>
    <t>Distriuição (jun/26)</t>
  </si>
  <si>
    <t>Vencimento:</t>
  </si>
  <si>
    <t>Prazo Restante (meses):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</si>
</sst>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%"/>
    <numFmt numFmtId="165" formatCode="00"/>
    <numFmt numFmtId="166" formatCode="0.00%\ &quot;a.a.&quot;"/>
    <numFmt numFmtId="167" formatCode="dd/mm/yy;@"/>
    <numFmt numFmtId="168" formatCode="_(* #,##0_);_(* \(#,##0\);_(* &quot;-&quot;??_);_(@_)"/>
    <numFmt numFmtId="169" formatCode="&quot;R$&quot;#,##0.00;\-&quot;R$&quot;#,##0.00"/>
    <numFmt numFmtId="170" formatCode="#,##0_ ;\-#,##0\ "/>
    <numFmt numFmtId="171" formatCode="_-* #,##0_-;\-* #,##0_-;_-* &quot;-&quot;??_-;_-@_-"/>
    <numFmt numFmtId="172" formatCode="#,##0.00_ ;[Red]\-#,##0.00\ "/>
    <numFmt numFmtId="173" formatCode="#,##0.0_ ;[Red]\-#,##0.0\ 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u/>
      <sz val="10"/>
      <color theme="10"/>
      <name val="Calibri"/>
      <family val="2"/>
    </font>
    <font>
      <u/>
      <sz val="10"/>
      <color indexed="12"/>
      <name val="Arial"/>
      <family val="2"/>
    </font>
    <font>
      <sz val="8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Tahoma"/>
      <family val="2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6100"/>
      <name val="Calibri"/>
      <family val="2"/>
      <scheme val="minor"/>
    </font>
    <font>
      <sz val="8"/>
      <color rgb="FF9C0006"/>
      <name val="Calibri"/>
      <family val="2"/>
      <scheme val="minor"/>
    </font>
    <font>
      <sz val="8"/>
      <color rgb="FF9C6500"/>
      <name val="Calibri"/>
      <family val="2"/>
      <scheme val="minor"/>
    </font>
    <font>
      <sz val="8"/>
      <color rgb="FF3F3F76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8"/>
      <color rgb="FFFA7D00"/>
      <name val="Calibri"/>
      <family val="2"/>
      <scheme val="minor"/>
    </font>
    <font>
      <sz val="8"/>
      <color rgb="FFFA7D0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8"/>
      <color rgb="FF7F7F7F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 Narrow"/>
      <family val="2"/>
    </font>
    <font>
      <sz val="8"/>
      <color theme="1"/>
      <name val="Aptos Narrow"/>
      <family val="2"/>
    </font>
    <font>
      <sz val="9"/>
      <color theme="1"/>
      <name val="Aptos Narrow"/>
      <family val="2"/>
    </font>
    <font>
      <sz val="9"/>
      <color theme="0" tint="-4.9989318521683403E-2"/>
      <name val="Aptos Narrow"/>
      <family val="2"/>
    </font>
    <font>
      <b/>
      <sz val="8"/>
      <color theme="0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sz val="10"/>
      <name val="Aptos Narrow"/>
      <family val="2"/>
    </font>
    <font>
      <sz val="9"/>
      <name val="Aptos Narrow"/>
      <family val="2"/>
    </font>
    <font>
      <sz val="8"/>
      <name val="Aptos Narrow"/>
      <family val="2"/>
    </font>
    <font>
      <b/>
      <sz val="8"/>
      <name val="Aptos Narrow"/>
      <family val="2"/>
    </font>
    <font>
      <b/>
      <sz val="10.5"/>
      <color theme="0"/>
      <name val="Aptos Narrow"/>
      <family val="2"/>
    </font>
    <font>
      <b/>
      <sz val="11"/>
      <color theme="1"/>
      <name val="Aptos Narrow"/>
      <family val="2"/>
    </font>
    <font>
      <b/>
      <sz val="10"/>
      <name val="Aptos Narrow"/>
      <family val="2"/>
    </font>
    <font>
      <b/>
      <sz val="10.5"/>
      <name val="Aptos Narrow"/>
      <family val="2"/>
    </font>
    <font>
      <b/>
      <i/>
      <sz val="11"/>
      <name val="Aptos Narrow"/>
      <family val="2"/>
    </font>
    <font>
      <sz val="9"/>
      <color theme="0" tint="-0.14999847407452621"/>
      <name val="Aptos Narrow"/>
      <family val="2"/>
    </font>
    <font>
      <sz val="9"/>
      <color rgb="FFFFFFFF"/>
      <name val="Aptos Narrow"/>
      <family val="2"/>
    </font>
    <font>
      <b/>
      <sz val="9"/>
      <color rgb="FFFFFFFF"/>
      <name val="Aptos Narrow"/>
      <family val="2"/>
    </font>
    <font>
      <sz val="11"/>
      <color theme="0" tint="-0.14999847407452621"/>
      <name val="Aptos Narrow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233746"/>
        <bgColor indexed="64"/>
      </patternFill>
    </fill>
    <fill>
      <patternFill patternType="solid">
        <fgColor rgb="FF233746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tted">
        <color rgb="FF233746"/>
      </bottom>
      <diagonal/>
    </border>
    <border>
      <left style="thin">
        <color rgb="FF233746"/>
      </left>
      <right/>
      <top style="thin">
        <color rgb="FF233746"/>
      </top>
      <bottom/>
      <diagonal/>
    </border>
    <border>
      <left/>
      <right/>
      <top style="thin">
        <color rgb="FF233746"/>
      </top>
      <bottom/>
      <diagonal/>
    </border>
    <border>
      <left/>
      <right style="thin">
        <color rgb="FF233746"/>
      </right>
      <top style="thin">
        <color rgb="FF233746"/>
      </top>
      <bottom/>
      <diagonal/>
    </border>
    <border>
      <left/>
      <right/>
      <top style="dotted">
        <color rgb="FF233746"/>
      </top>
      <bottom style="dotted">
        <color rgb="FF233746"/>
      </bottom>
      <diagonal/>
    </border>
    <border>
      <left/>
      <right/>
      <top style="dotted">
        <color rgb="FF233746"/>
      </top>
      <bottom/>
      <diagonal/>
    </border>
    <border>
      <left/>
      <right/>
      <top style="thin">
        <color rgb="FFFFFFFF"/>
      </top>
      <bottom style="dotted">
        <color rgb="FF233746"/>
      </bottom>
      <diagonal/>
    </border>
    <border>
      <left/>
      <right/>
      <top style="dotted">
        <color rgb="FF233746"/>
      </top>
      <bottom style="thin">
        <color indexed="64"/>
      </bottom>
      <diagonal/>
    </border>
    <border>
      <left/>
      <right/>
      <top/>
      <bottom style="double">
        <color rgb="FF233746"/>
      </bottom>
      <diagonal/>
    </border>
  </borders>
  <cellStyleXfs count="1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9" applyNumberFormat="0" applyFill="0" applyAlignment="0" applyProtection="0"/>
    <xf numFmtId="0" fontId="3" fillId="0" borderId="10" applyNumberFormat="0" applyFill="0" applyAlignment="0" applyProtection="0"/>
    <xf numFmtId="0" fontId="4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9" fillId="10" borderId="12" applyNumberFormat="0" applyAlignment="0" applyProtection="0"/>
    <xf numFmtId="0" fontId="20" fillId="11" borderId="13" applyNumberFormat="0" applyAlignment="0" applyProtection="0"/>
    <xf numFmtId="0" fontId="21" fillId="11" borderId="12" applyNumberFormat="0" applyAlignment="0" applyProtection="0"/>
    <xf numFmtId="0" fontId="22" fillId="0" borderId="14" applyNumberFormat="0" applyFill="0" applyAlignment="0" applyProtection="0"/>
    <xf numFmtId="0" fontId="23" fillId="12" borderId="15" applyNumberFormat="0" applyAlignment="0" applyProtection="0"/>
    <xf numFmtId="0" fontId="1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1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14" fillId="37" borderId="0" applyNumberFormat="0" applyBorder="0" applyAlignment="0" applyProtection="0"/>
    <xf numFmtId="0" fontId="8" fillId="0" borderId="0"/>
    <xf numFmtId="0" fontId="5" fillId="13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1" fillId="0" borderId="0"/>
    <xf numFmtId="0" fontId="25" fillId="0" borderId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9">
    <xf numFmtId="0" fontId="0" fillId="0" borderId="0" xfId="0"/>
    <xf numFmtId="0" fontId="27" fillId="2" borderId="0" xfId="0" applyFont="1" applyFill="1"/>
    <xf numFmtId="0" fontId="28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horizontal="center" vertical="center"/>
    </xf>
    <xf numFmtId="10" fontId="30" fillId="2" borderId="0" xfId="2" applyNumberFormat="1" applyFont="1" applyFill="1" applyAlignment="1">
      <alignment horizontal="center" vertical="center"/>
    </xf>
    <xf numFmtId="17" fontId="32" fillId="38" borderId="0" xfId="0" applyNumberFormat="1" applyFont="1" applyFill="1" applyAlignment="1">
      <alignment horizontal="left" vertical="center" readingOrder="1"/>
    </xf>
    <xf numFmtId="0" fontId="33" fillId="38" borderId="0" xfId="0" applyFont="1" applyFill="1"/>
    <xf numFmtId="0" fontId="33" fillId="0" borderId="0" xfId="0" applyFont="1"/>
    <xf numFmtId="0" fontId="34" fillId="38" borderId="0" xfId="0" applyFont="1" applyFill="1" applyAlignment="1">
      <alignment horizontal="left" vertical="center" wrapText="1" readingOrder="1"/>
    </xf>
    <xf numFmtId="0" fontId="34" fillId="38" borderId="0" xfId="0" applyFont="1" applyFill="1"/>
    <xf numFmtId="0" fontId="32" fillId="38" borderId="0" xfId="0" applyFont="1" applyFill="1"/>
    <xf numFmtId="14" fontId="32" fillId="38" borderId="0" xfId="0" applyNumberFormat="1" applyFont="1" applyFill="1" applyAlignment="1">
      <alignment horizontal="left"/>
    </xf>
    <xf numFmtId="17" fontId="32" fillId="38" borderId="0" xfId="0" applyNumberFormat="1" applyFont="1" applyFill="1" applyAlignment="1">
      <alignment horizontal="left" vertical="center" wrapText="1" readingOrder="1"/>
    </xf>
    <xf numFmtId="8" fontId="32" fillId="38" borderId="0" xfId="0" applyNumberFormat="1" applyFont="1" applyFill="1" applyAlignment="1">
      <alignment horizontal="left" vertical="center" readingOrder="1"/>
    </xf>
    <xf numFmtId="0" fontId="35" fillId="38" borderId="0" xfId="0" applyFont="1" applyFill="1"/>
    <xf numFmtId="0" fontId="35" fillId="38" borderId="0" xfId="0" applyFont="1" applyFill="1" applyAlignment="1">
      <alignment horizontal="left" indent="1"/>
    </xf>
    <xf numFmtId="0" fontId="31" fillId="5" borderId="19" xfId="0" applyFont="1" applyFill="1" applyBorder="1" applyAlignment="1">
      <alignment horizontal="center" vertical="center" wrapText="1" readingOrder="1"/>
    </xf>
    <xf numFmtId="17" fontId="31" fillId="5" borderId="20" xfId="0" applyNumberFormat="1" applyFont="1" applyFill="1" applyBorder="1" applyAlignment="1">
      <alignment horizontal="center" vertical="center" wrapText="1" readingOrder="1"/>
    </xf>
    <xf numFmtId="17" fontId="31" fillId="5" borderId="21" xfId="0" applyNumberFormat="1" applyFont="1" applyFill="1" applyBorder="1" applyAlignment="1">
      <alignment horizontal="center" vertical="center" wrapText="1" readingOrder="1"/>
    </xf>
    <xf numFmtId="17" fontId="36" fillId="2" borderId="18" xfId="0" applyNumberFormat="1" applyFont="1" applyFill="1" applyBorder="1" applyAlignment="1">
      <alignment horizontal="center" vertical="center" wrapText="1" readingOrder="1"/>
    </xf>
    <xf numFmtId="43" fontId="36" fillId="2" borderId="22" xfId="1" applyFont="1" applyFill="1" applyBorder="1" applyAlignment="1">
      <alignment horizontal="center" vertical="center" wrapText="1" readingOrder="1"/>
    </xf>
    <xf numFmtId="39" fontId="36" fillId="2" borderId="22" xfId="1" applyNumberFormat="1" applyFont="1" applyFill="1" applyBorder="1" applyAlignment="1">
      <alignment horizontal="center" vertical="center" wrapText="1" readingOrder="1"/>
    </xf>
    <xf numFmtId="37" fontId="36" fillId="2" borderId="22" xfId="1" applyNumberFormat="1" applyFont="1" applyFill="1" applyBorder="1" applyAlignment="1">
      <alignment horizontal="center" vertical="center" wrapText="1" readingOrder="1"/>
    </xf>
    <xf numFmtId="10" fontId="36" fillId="2" borderId="22" xfId="2" applyNumberFormat="1" applyFont="1" applyFill="1" applyBorder="1" applyAlignment="1">
      <alignment horizontal="center" vertical="center" wrapText="1" readingOrder="1"/>
    </xf>
    <xf numFmtId="17" fontId="37" fillId="0" borderId="18" xfId="0" applyNumberFormat="1" applyFont="1" applyBorder="1" applyAlignment="1">
      <alignment horizontal="left" vertical="center" readingOrder="1"/>
    </xf>
    <xf numFmtId="169" fontId="37" fillId="0" borderId="18" xfId="1" applyNumberFormat="1" applyFont="1" applyFill="1" applyBorder="1" applyAlignment="1">
      <alignment horizontal="right" vertical="center" readingOrder="1"/>
    </xf>
    <xf numFmtId="17" fontId="37" fillId="0" borderId="22" xfId="0" applyNumberFormat="1" applyFont="1" applyBorder="1" applyAlignment="1">
      <alignment horizontal="left" vertical="center" readingOrder="1"/>
    </xf>
    <xf numFmtId="169" fontId="37" fillId="0" borderId="22" xfId="1" applyNumberFormat="1" applyFont="1" applyFill="1" applyBorder="1" applyAlignment="1">
      <alignment horizontal="right" vertical="center" readingOrder="1"/>
    </xf>
    <xf numFmtId="17" fontId="38" fillId="2" borderId="22" xfId="0" applyNumberFormat="1" applyFont="1" applyFill="1" applyBorder="1" applyAlignment="1">
      <alignment horizontal="left" vertical="center" readingOrder="1"/>
    </xf>
    <xf numFmtId="169" fontId="38" fillId="2" borderId="22" xfId="1" applyNumberFormat="1" applyFont="1" applyFill="1" applyBorder="1" applyAlignment="1">
      <alignment horizontal="right" vertical="center" readingOrder="1"/>
    </xf>
    <xf numFmtId="169" fontId="38" fillId="2" borderId="22" xfId="1" applyNumberFormat="1" applyFont="1" applyFill="1" applyBorder="1" applyAlignment="1">
      <alignment horizontal="right" vertical="center"/>
    </xf>
    <xf numFmtId="17" fontId="37" fillId="2" borderId="22" xfId="0" applyNumberFormat="1" applyFont="1" applyFill="1" applyBorder="1" applyAlignment="1">
      <alignment horizontal="left" vertical="center" readingOrder="1"/>
    </xf>
    <xf numFmtId="169" fontId="37" fillId="2" borderId="22" xfId="1" applyNumberFormat="1" applyFont="1" applyFill="1" applyBorder="1" applyAlignment="1">
      <alignment horizontal="right" vertical="center"/>
    </xf>
    <xf numFmtId="169" fontId="38" fillId="0" borderId="22" xfId="1" applyNumberFormat="1" applyFont="1" applyFill="1" applyBorder="1" applyAlignment="1">
      <alignment horizontal="right" vertical="center" readingOrder="1"/>
    </xf>
    <xf numFmtId="170" fontId="37" fillId="0" borderId="22" xfId="1" applyNumberFormat="1" applyFont="1" applyFill="1" applyBorder="1" applyAlignment="1">
      <alignment horizontal="right" vertical="center" readingOrder="1"/>
    </xf>
    <xf numFmtId="0" fontId="39" fillId="5" borderId="1" xfId="0" applyFont="1" applyFill="1" applyBorder="1" applyAlignment="1">
      <alignment horizontal="center" vertical="center" wrapText="1" readingOrder="1"/>
    </xf>
    <xf numFmtId="0" fontId="40" fillId="2" borderId="0" xfId="0" applyFont="1" applyFill="1"/>
    <xf numFmtId="43" fontId="40" fillId="2" borderId="0" xfId="1" applyFont="1" applyFill="1"/>
    <xf numFmtId="168" fontId="40" fillId="2" borderId="0" xfId="0" applyNumberFormat="1" applyFont="1" applyFill="1"/>
    <xf numFmtId="171" fontId="40" fillId="2" borderId="0" xfId="1" applyNumberFormat="1" applyFont="1" applyFill="1"/>
    <xf numFmtId="171" fontId="40" fillId="2" borderId="0" xfId="0" applyNumberFormat="1" applyFont="1" applyFill="1"/>
    <xf numFmtId="0" fontId="40" fillId="2" borderId="0" xfId="0" applyFont="1" applyFill="1" applyAlignment="1">
      <alignment horizontal="center"/>
    </xf>
    <xf numFmtId="43" fontId="40" fillId="2" borderId="0" xfId="1" applyFont="1" applyFill="1" applyBorder="1"/>
    <xf numFmtId="0" fontId="41" fillId="0" borderId="6" xfId="0" applyFont="1" applyBorder="1" applyAlignment="1">
      <alignment horizontal="center" vertical="center" readingOrder="1"/>
    </xf>
    <xf numFmtId="166" fontId="41" fillId="0" borderId="7" xfId="0" applyNumberFormat="1" applyFont="1" applyBorder="1" applyAlignment="1">
      <alignment horizontal="center" vertical="center" readingOrder="1"/>
    </xf>
    <xf numFmtId="10" fontId="41" fillId="0" borderId="7" xfId="2" applyNumberFormat="1" applyFont="1" applyBorder="1" applyAlignment="1">
      <alignment horizontal="center" vertical="center" readingOrder="1"/>
    </xf>
    <xf numFmtId="167" fontId="41" fillId="0" borderId="7" xfId="0" applyNumberFormat="1" applyFont="1" applyBorder="1" applyAlignment="1">
      <alignment horizontal="center" vertical="center" readingOrder="1"/>
    </xf>
    <xf numFmtId="10" fontId="41" fillId="0" borderId="7" xfId="1" applyNumberFormat="1" applyFont="1" applyBorder="1" applyAlignment="1">
      <alignment horizontal="center" vertical="center" readingOrder="1"/>
    </xf>
    <xf numFmtId="168" fontId="41" fillId="0" borderId="7" xfId="1" applyNumberFormat="1" applyFont="1" applyBorder="1" applyAlignment="1">
      <alignment horizontal="center" vertical="center" readingOrder="1"/>
    </xf>
    <xf numFmtId="165" fontId="42" fillId="2" borderId="0" xfId="0" applyNumberFormat="1" applyFont="1" applyFill="1" applyAlignment="1">
      <alignment horizontal="center" vertical="center" readingOrder="1"/>
    </xf>
    <xf numFmtId="0" fontId="42" fillId="2" borderId="0" xfId="0" applyFont="1" applyFill="1" applyAlignment="1">
      <alignment horizontal="left" vertical="center" readingOrder="1"/>
    </xf>
    <xf numFmtId="0" fontId="42" fillId="2" borderId="0" xfId="0" applyFont="1" applyFill="1" applyAlignment="1">
      <alignment horizontal="center" vertical="center" readingOrder="1"/>
    </xf>
    <xf numFmtId="164" fontId="42" fillId="2" borderId="0" xfId="2" applyNumberFormat="1" applyFont="1" applyFill="1" applyBorder="1" applyAlignment="1">
      <alignment horizontal="center" vertical="center" readingOrder="1"/>
    </xf>
    <xf numFmtId="166" fontId="42" fillId="2" borderId="0" xfId="0" applyNumberFormat="1" applyFont="1" applyFill="1" applyAlignment="1">
      <alignment horizontal="center" vertical="center" readingOrder="1"/>
    </xf>
    <xf numFmtId="10" fontId="42" fillId="2" borderId="0" xfId="2" applyNumberFormat="1" applyFont="1" applyFill="1" applyBorder="1" applyAlignment="1">
      <alignment horizontal="center" vertical="center" readingOrder="1"/>
    </xf>
    <xf numFmtId="10" fontId="32" fillId="2" borderId="0" xfId="2" applyNumberFormat="1" applyFont="1" applyFill="1" applyAlignment="1">
      <alignment horizontal="center" vertical="center" readingOrder="1"/>
    </xf>
    <xf numFmtId="165" fontId="33" fillId="0" borderId="22" xfId="0" applyNumberFormat="1" applyFont="1" applyBorder="1" applyAlignment="1">
      <alignment horizontal="center" vertical="center" readingOrder="1"/>
    </xf>
    <xf numFmtId="0" fontId="33" fillId="0" borderId="22" xfId="0" applyFont="1" applyBorder="1" applyAlignment="1">
      <alignment horizontal="left" vertical="center" readingOrder="1"/>
    </xf>
    <xf numFmtId="0" fontId="33" fillId="0" borderId="22" xfId="0" applyFont="1" applyBorder="1" applyAlignment="1">
      <alignment horizontal="center" vertical="center" readingOrder="1"/>
    </xf>
    <xf numFmtId="164" fontId="33" fillId="0" borderId="22" xfId="2" applyNumberFormat="1" applyFont="1" applyBorder="1" applyAlignment="1">
      <alignment horizontal="center" vertical="center" readingOrder="1"/>
    </xf>
    <xf numFmtId="166" fontId="33" fillId="0" borderId="22" xfId="0" applyNumberFormat="1" applyFont="1" applyBorder="1" applyAlignment="1">
      <alignment horizontal="center" vertical="center" readingOrder="1"/>
    </xf>
    <xf numFmtId="10" fontId="33" fillId="0" borderId="22" xfId="2" applyNumberFormat="1" applyFont="1" applyBorder="1" applyAlignment="1">
      <alignment horizontal="center" vertical="center" readingOrder="1"/>
    </xf>
    <xf numFmtId="167" fontId="33" fillId="0" borderId="22" xfId="0" applyNumberFormat="1" applyFont="1" applyBorder="1" applyAlignment="1">
      <alignment horizontal="center" vertical="center" readingOrder="1"/>
    </xf>
    <xf numFmtId="10" fontId="33" fillId="0" borderId="22" xfId="1" applyNumberFormat="1" applyFont="1" applyBorder="1" applyAlignment="1">
      <alignment horizontal="center" vertical="center" readingOrder="1"/>
    </xf>
    <xf numFmtId="172" fontId="33" fillId="0" borderId="22" xfId="1" applyNumberFormat="1" applyFont="1" applyBorder="1" applyAlignment="1">
      <alignment horizontal="center" vertical="center" readingOrder="1"/>
    </xf>
    <xf numFmtId="168" fontId="33" fillId="0" borderId="22" xfId="1" applyNumberFormat="1" applyFont="1" applyBorder="1" applyAlignment="1">
      <alignment horizontal="center" vertical="center" readingOrder="1"/>
    </xf>
    <xf numFmtId="165" fontId="33" fillId="3" borderId="22" xfId="0" applyNumberFormat="1" applyFont="1" applyFill="1" applyBorder="1" applyAlignment="1">
      <alignment horizontal="center" vertical="center" readingOrder="1"/>
    </xf>
    <xf numFmtId="0" fontId="33" fillId="3" borderId="22" xfId="0" applyFont="1" applyFill="1" applyBorder="1" applyAlignment="1">
      <alignment horizontal="left" vertical="center" readingOrder="1"/>
    </xf>
    <xf numFmtId="0" fontId="33" fillId="3" borderId="22" xfId="0" applyFont="1" applyFill="1" applyBorder="1" applyAlignment="1">
      <alignment horizontal="center" vertical="center" readingOrder="1"/>
    </xf>
    <xf numFmtId="164" fontId="33" fillId="3" borderId="22" xfId="2" applyNumberFormat="1" applyFont="1" applyFill="1" applyBorder="1" applyAlignment="1">
      <alignment horizontal="center" vertical="center" readingOrder="1"/>
    </xf>
    <xf numFmtId="166" fontId="33" fillId="3" borderId="22" xfId="0" applyNumberFormat="1" applyFont="1" applyFill="1" applyBorder="1" applyAlignment="1">
      <alignment horizontal="center" vertical="center" readingOrder="1"/>
    </xf>
    <xf numFmtId="10" fontId="33" fillId="3" borderId="22" xfId="2" applyNumberFormat="1" applyFont="1" applyFill="1" applyBorder="1" applyAlignment="1">
      <alignment horizontal="center" vertical="center" readingOrder="1"/>
    </xf>
    <xf numFmtId="167" fontId="33" fillId="3" borderId="22" xfId="0" applyNumberFormat="1" applyFont="1" applyFill="1" applyBorder="1" applyAlignment="1">
      <alignment horizontal="center" vertical="center" readingOrder="1"/>
    </xf>
    <xf numFmtId="10" fontId="33" fillId="3" borderId="22" xfId="1" applyNumberFormat="1" applyFont="1" applyFill="1" applyBorder="1" applyAlignment="1">
      <alignment horizontal="center" vertical="center" readingOrder="1"/>
    </xf>
    <xf numFmtId="172" fontId="33" fillId="3" borderId="22" xfId="1" applyNumberFormat="1" applyFont="1" applyFill="1" applyBorder="1" applyAlignment="1">
      <alignment horizontal="center" vertical="center" readingOrder="1"/>
    </xf>
    <xf numFmtId="168" fontId="33" fillId="3" borderId="22" xfId="1" applyNumberFormat="1" applyFont="1" applyFill="1" applyBorder="1" applyAlignment="1">
      <alignment horizontal="center" vertical="center" readingOrder="1"/>
    </xf>
    <xf numFmtId="164" fontId="33" fillId="0" borderId="22" xfId="2" applyNumberFormat="1" applyFont="1" applyFill="1" applyBorder="1" applyAlignment="1">
      <alignment horizontal="center" vertical="center" readingOrder="1"/>
    </xf>
    <xf numFmtId="10" fontId="33" fillId="0" borderId="22" xfId="2" applyNumberFormat="1" applyFont="1" applyFill="1" applyBorder="1" applyAlignment="1">
      <alignment horizontal="center" vertical="center" readingOrder="1"/>
    </xf>
    <xf numFmtId="10" fontId="33" fillId="0" borderId="22" xfId="1" applyNumberFormat="1" applyFont="1" applyFill="1" applyBorder="1" applyAlignment="1">
      <alignment horizontal="center" vertical="center" readingOrder="1"/>
    </xf>
    <xf numFmtId="168" fontId="33" fillId="0" borderId="22" xfId="1" applyNumberFormat="1" applyFont="1" applyFill="1" applyBorder="1" applyAlignment="1">
      <alignment horizontal="center" vertical="center" readingOrder="1"/>
    </xf>
    <xf numFmtId="165" fontId="33" fillId="0" borderId="24" xfId="0" applyNumberFormat="1" applyFont="1" applyBorder="1" applyAlignment="1">
      <alignment horizontal="center" vertical="center" readingOrder="1"/>
    </xf>
    <xf numFmtId="0" fontId="33" fillId="0" borderId="24" xfId="0" applyFont="1" applyBorder="1" applyAlignment="1">
      <alignment horizontal="left" vertical="center" readingOrder="1"/>
    </xf>
    <xf numFmtId="0" fontId="33" fillId="0" borderId="24" xfId="0" applyFont="1" applyBorder="1" applyAlignment="1">
      <alignment horizontal="center" vertical="center" readingOrder="1"/>
    </xf>
    <xf numFmtId="14" fontId="33" fillId="0" borderId="24" xfId="0" applyNumberFormat="1" applyFont="1" applyBorder="1" applyAlignment="1">
      <alignment horizontal="center" vertical="center" readingOrder="1"/>
    </xf>
    <xf numFmtId="43" fontId="33" fillId="0" borderId="24" xfId="1" applyFont="1" applyBorder="1" applyAlignment="1">
      <alignment horizontal="center" vertical="center" readingOrder="1"/>
    </xf>
    <xf numFmtId="171" fontId="33" fillId="0" borderId="24" xfId="1" applyNumberFormat="1" applyFont="1" applyBorder="1" applyAlignment="1">
      <alignment horizontal="left" vertical="center" readingOrder="1"/>
    </xf>
    <xf numFmtId="14" fontId="33" fillId="3" borderId="22" xfId="0" applyNumberFormat="1" applyFont="1" applyFill="1" applyBorder="1" applyAlignment="1">
      <alignment horizontal="center" vertical="center" readingOrder="1"/>
    </xf>
    <xf numFmtId="43" fontId="33" fillId="3" borderId="22" xfId="1" applyFont="1" applyFill="1" applyBorder="1" applyAlignment="1">
      <alignment horizontal="center" vertical="center" readingOrder="1"/>
    </xf>
    <xf numFmtId="171" fontId="33" fillId="3" borderId="22" xfId="1" applyNumberFormat="1" applyFont="1" applyFill="1" applyBorder="1" applyAlignment="1">
      <alignment horizontal="left" vertical="center" readingOrder="1"/>
    </xf>
    <xf numFmtId="14" fontId="33" fillId="0" borderId="22" xfId="0" applyNumberFormat="1" applyFont="1" applyBorder="1" applyAlignment="1">
      <alignment horizontal="center" vertical="center" readingOrder="1"/>
    </xf>
    <xf numFmtId="43" fontId="33" fillId="0" borderId="22" xfId="1" applyFont="1" applyBorder="1" applyAlignment="1">
      <alignment horizontal="center" vertical="center" readingOrder="1"/>
    </xf>
    <xf numFmtId="171" fontId="33" fillId="0" borderId="22" xfId="1" applyNumberFormat="1" applyFont="1" applyBorder="1" applyAlignment="1">
      <alignment horizontal="left" vertical="center" readingOrder="1"/>
    </xf>
    <xf numFmtId="0" fontId="32" fillId="2" borderId="0" xfId="0" applyFont="1" applyFill="1"/>
    <xf numFmtId="10" fontId="33" fillId="0" borderId="24" xfId="1" applyNumberFormat="1" applyFont="1" applyBorder="1" applyAlignment="1">
      <alignment horizontal="center" vertical="center" readingOrder="1"/>
    </xf>
    <xf numFmtId="15" fontId="33" fillId="2" borderId="0" xfId="0" applyNumberFormat="1" applyFont="1" applyFill="1" applyAlignment="1">
      <alignment horizontal="right"/>
    </xf>
    <xf numFmtId="0" fontId="33" fillId="2" borderId="0" xfId="0" applyFont="1" applyFill="1"/>
    <xf numFmtId="0" fontId="33" fillId="0" borderId="0" xfId="0" applyFont="1" applyAlignment="1">
      <alignment horizontal="center"/>
    </xf>
    <xf numFmtId="0" fontId="33" fillId="0" borderId="23" xfId="0" applyFont="1" applyBorder="1" applyAlignment="1">
      <alignment horizontal="center"/>
    </xf>
    <xf numFmtId="0" fontId="32" fillId="0" borderId="23" xfId="0" applyFont="1" applyBorder="1"/>
    <xf numFmtId="0" fontId="33" fillId="0" borderId="23" xfId="0" applyFont="1" applyBorder="1"/>
    <xf numFmtId="0" fontId="32" fillId="0" borderId="0" xfId="0" applyFont="1"/>
    <xf numFmtId="4" fontId="33" fillId="0" borderId="0" xfId="1" applyNumberFormat="1" applyFont="1" applyFill="1" applyBorder="1" applyAlignment="1">
      <alignment horizontal="center"/>
    </xf>
    <xf numFmtId="10" fontId="33" fillId="0" borderId="0" xfId="2" applyNumberFormat="1" applyFont="1" applyFill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32" fillId="0" borderId="18" xfId="0" applyFont="1" applyBorder="1"/>
    <xf numFmtId="1" fontId="33" fillId="0" borderId="18" xfId="0" applyNumberFormat="1" applyFont="1" applyBorder="1" applyAlignment="1">
      <alignment horizontal="center"/>
    </xf>
    <xf numFmtId="0" fontId="33" fillId="0" borderId="18" xfId="0" applyFont="1" applyBorder="1"/>
    <xf numFmtId="3" fontId="33" fillId="2" borderId="0" xfId="0" applyNumberFormat="1" applyFont="1" applyFill="1"/>
    <xf numFmtId="44" fontId="33" fillId="2" borderId="0" xfId="111" applyFont="1" applyFill="1"/>
    <xf numFmtId="4" fontId="33" fillId="2" borderId="0" xfId="0" applyNumberFormat="1" applyFont="1" applyFill="1"/>
    <xf numFmtId="44" fontId="33" fillId="2" borderId="0" xfId="0" applyNumberFormat="1" applyFont="1" applyFill="1"/>
    <xf numFmtId="43" fontId="33" fillId="2" borderId="0" xfId="1" applyFont="1" applyFill="1"/>
    <xf numFmtId="10" fontId="33" fillId="2" borderId="0" xfId="2" applyNumberFormat="1" applyFont="1" applyFill="1"/>
    <xf numFmtId="0" fontId="32" fillId="0" borderId="0" xfId="0" applyFont="1" applyAlignment="1">
      <alignment vertical="center"/>
    </xf>
    <xf numFmtId="10" fontId="33" fillId="0" borderId="0" xfId="2" applyNumberFormat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0" fontId="33" fillId="0" borderId="0" xfId="0" applyFont="1" applyAlignment="1">
      <alignment vertical="top" wrapText="1"/>
    </xf>
    <xf numFmtId="10" fontId="32" fillId="2" borderId="0" xfId="2" applyNumberFormat="1" applyFont="1" applyFill="1" applyAlignment="1">
      <alignment horizontal="right" vertical="center" readingOrder="1"/>
    </xf>
    <xf numFmtId="173" fontId="33" fillId="0" borderId="22" xfId="2" applyNumberFormat="1" applyFont="1" applyBorder="1" applyAlignment="1">
      <alignment horizontal="center" vertical="center" readingOrder="1"/>
    </xf>
    <xf numFmtId="173" fontId="33" fillId="3" borderId="22" xfId="2" applyNumberFormat="1" applyFont="1" applyFill="1" applyBorder="1" applyAlignment="1">
      <alignment horizontal="center" vertical="center" readingOrder="1"/>
    </xf>
    <xf numFmtId="3" fontId="33" fillId="0" borderId="22" xfId="1" applyNumberFormat="1" applyFont="1" applyBorder="1" applyAlignment="1">
      <alignment horizontal="center" vertical="center" readingOrder="1"/>
    </xf>
    <xf numFmtId="3" fontId="33" fillId="3" borderId="22" xfId="1" applyNumberFormat="1" applyFont="1" applyFill="1" applyBorder="1" applyAlignment="1">
      <alignment horizontal="center" vertical="center" readingOrder="1"/>
    </xf>
    <xf numFmtId="3" fontId="33" fillId="0" borderId="22" xfId="1" applyNumberFormat="1" applyFont="1" applyFill="1" applyBorder="1" applyAlignment="1">
      <alignment horizontal="center" vertical="center" readingOrder="1"/>
    </xf>
    <xf numFmtId="0" fontId="44" fillId="2" borderId="0" xfId="0" applyFont="1" applyFill="1"/>
    <xf numFmtId="165" fontId="33" fillId="3" borderId="26" xfId="0" applyNumberFormat="1" applyFont="1" applyFill="1" applyBorder="1" applyAlignment="1">
      <alignment horizontal="center" vertical="center" readingOrder="1"/>
    </xf>
    <xf numFmtId="0" fontId="33" fillId="3" borderId="26" xfId="0" applyFont="1" applyFill="1" applyBorder="1" applyAlignment="1">
      <alignment horizontal="left" vertical="center" readingOrder="1"/>
    </xf>
    <xf numFmtId="0" fontId="33" fillId="3" borderId="26" xfId="0" applyFont="1" applyFill="1" applyBorder="1" applyAlignment="1">
      <alignment horizontal="center" vertical="center" readingOrder="1"/>
    </xf>
    <xf numFmtId="14" fontId="33" fillId="3" borderId="26" xfId="0" applyNumberFormat="1" applyFont="1" applyFill="1" applyBorder="1" applyAlignment="1">
      <alignment horizontal="center" vertical="center" readingOrder="1"/>
    </xf>
    <xf numFmtId="43" fontId="33" fillId="3" borderId="26" xfId="1" applyFont="1" applyFill="1" applyBorder="1" applyAlignment="1">
      <alignment horizontal="center" vertical="center" readingOrder="1"/>
    </xf>
    <xf numFmtId="171" fontId="33" fillId="3" borderId="26" xfId="1" applyNumberFormat="1" applyFont="1" applyFill="1" applyBorder="1" applyAlignment="1">
      <alignment horizontal="left" vertical="center" readingOrder="1"/>
    </xf>
    <xf numFmtId="10" fontId="32" fillId="3" borderId="26" xfId="2" applyNumberFormat="1" applyFont="1" applyFill="1" applyBorder="1" applyAlignment="1">
      <alignment horizontal="center" vertical="center" readingOrder="1"/>
    </xf>
    <xf numFmtId="171" fontId="32" fillId="3" borderId="26" xfId="1" applyNumberFormat="1" applyFont="1" applyFill="1" applyBorder="1" applyAlignment="1">
      <alignment horizontal="center" vertical="center" readingOrder="1"/>
    </xf>
    <xf numFmtId="165" fontId="33" fillId="0" borderId="25" xfId="0" applyNumberFormat="1" applyFont="1" applyBorder="1" applyAlignment="1">
      <alignment horizontal="center" vertical="center" readingOrder="1"/>
    </xf>
    <xf numFmtId="0" fontId="33" fillId="0" borderId="25" xfId="0" applyFont="1" applyBorder="1" applyAlignment="1">
      <alignment horizontal="left" vertical="center" readingOrder="1"/>
    </xf>
    <xf numFmtId="0" fontId="33" fillId="0" borderId="25" xfId="0" applyFont="1" applyBorder="1" applyAlignment="1">
      <alignment horizontal="center" vertical="center" readingOrder="1"/>
    </xf>
    <xf numFmtId="14" fontId="33" fillId="0" borderId="25" xfId="0" applyNumberFormat="1" applyFont="1" applyBorder="1" applyAlignment="1">
      <alignment horizontal="center" vertical="center" readingOrder="1"/>
    </xf>
    <xf numFmtId="43" fontId="33" fillId="0" borderId="25" xfId="1" applyFont="1" applyBorder="1" applyAlignment="1">
      <alignment horizontal="center" vertical="center" readingOrder="1"/>
    </xf>
    <xf numFmtId="171" fontId="33" fillId="0" borderId="25" xfId="1" applyNumberFormat="1" applyFont="1" applyBorder="1" applyAlignment="1">
      <alignment horizontal="left" vertical="center" readingOrder="1"/>
    </xf>
    <xf numFmtId="10" fontId="33" fillId="0" borderId="25" xfId="2" applyNumberFormat="1" applyFont="1" applyBorder="1" applyAlignment="1">
      <alignment horizontal="center" vertical="center" readingOrder="1"/>
    </xf>
    <xf numFmtId="164" fontId="33" fillId="0" borderId="25" xfId="2" applyNumberFormat="1" applyFont="1" applyFill="1" applyBorder="1" applyAlignment="1">
      <alignment horizontal="center" vertical="center" readingOrder="1"/>
    </xf>
    <xf numFmtId="166" fontId="33" fillId="0" borderId="25" xfId="0" applyNumberFormat="1" applyFont="1" applyBorder="1" applyAlignment="1">
      <alignment horizontal="center" vertical="center" readingOrder="1"/>
    </xf>
    <xf numFmtId="10" fontId="33" fillId="0" borderId="25" xfId="2" applyNumberFormat="1" applyFont="1" applyFill="1" applyBorder="1" applyAlignment="1">
      <alignment horizontal="center" vertical="center" readingOrder="1"/>
    </xf>
    <xf numFmtId="167" fontId="33" fillId="0" borderId="25" xfId="0" applyNumberFormat="1" applyFont="1" applyBorder="1" applyAlignment="1">
      <alignment horizontal="center" vertical="center" readingOrder="1"/>
    </xf>
    <xf numFmtId="10" fontId="33" fillId="0" borderId="25" xfId="1" applyNumberFormat="1" applyFont="1" applyFill="1" applyBorder="1" applyAlignment="1">
      <alignment horizontal="center" vertical="center" readingOrder="1"/>
    </xf>
    <xf numFmtId="3" fontId="33" fillId="0" borderId="25" xfId="1" applyNumberFormat="1" applyFont="1" applyFill="1" applyBorder="1" applyAlignment="1">
      <alignment horizontal="center" vertical="center" readingOrder="1"/>
    </xf>
    <xf numFmtId="168" fontId="33" fillId="0" borderId="25" xfId="1" applyNumberFormat="1" applyFont="1" applyFill="1" applyBorder="1" applyAlignment="1">
      <alignment horizontal="center" vertical="center" readingOrder="1"/>
    </xf>
    <xf numFmtId="9" fontId="33" fillId="0" borderId="0" xfId="2" applyFont="1" applyFill="1" applyBorder="1" applyAlignment="1">
      <alignment horizontal="center"/>
    </xf>
    <xf numFmtId="9" fontId="33" fillId="0" borderId="0" xfId="2" applyFont="1" applyFill="1" applyBorder="1" applyAlignment="1">
      <alignment horizontal="center" vertical="center"/>
    </xf>
    <xf numFmtId="0" fontId="33" fillId="0" borderId="23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3" fillId="0" borderId="18" xfId="0" applyFont="1" applyBorder="1" applyAlignment="1">
      <alignment horizontal="left" vertical="top" wrapText="1"/>
    </xf>
    <xf numFmtId="0" fontId="45" fillId="6" borderId="3" xfId="0" applyFont="1" applyFill="1" applyBorder="1" applyAlignment="1">
      <alignment horizontal="center" vertical="center" wrapText="1" readingOrder="1"/>
    </xf>
    <xf numFmtId="0" fontId="45" fillId="6" borderId="4" xfId="0" applyFont="1" applyFill="1" applyBorder="1" applyAlignment="1">
      <alignment horizontal="center" vertical="center" wrapText="1" readingOrder="1"/>
    </xf>
    <xf numFmtId="0" fontId="45" fillId="6" borderId="5" xfId="0" applyFont="1" applyFill="1" applyBorder="1" applyAlignment="1">
      <alignment horizontal="center" vertical="center" wrapText="1" readingOrder="1"/>
    </xf>
    <xf numFmtId="14" fontId="36" fillId="2" borderId="22" xfId="0" applyNumberFormat="1" applyFont="1" applyFill="1" applyBorder="1"/>
    <xf numFmtId="4" fontId="36" fillId="2" borderId="22" xfId="0" applyNumberFormat="1" applyFont="1" applyFill="1" applyBorder="1" applyAlignment="1">
      <alignment horizontal="center"/>
    </xf>
    <xf numFmtId="14" fontId="36" fillId="4" borderId="22" xfId="0" applyNumberFormat="1" applyFont="1" applyFill="1" applyBorder="1" applyAlignment="1">
      <alignment horizontal="center" vertical="center" wrapText="1" readingOrder="1"/>
    </xf>
    <xf numFmtId="17" fontId="36" fillId="4" borderId="22" xfId="0" applyNumberFormat="1" applyFont="1" applyFill="1" applyBorder="1" applyAlignment="1">
      <alignment horizontal="center" vertical="center" wrapText="1" readingOrder="1"/>
    </xf>
    <xf numFmtId="39" fontId="36" fillId="4" borderId="22" xfId="1" applyNumberFormat="1" applyFont="1" applyFill="1" applyBorder="1" applyAlignment="1">
      <alignment horizontal="center" vertical="center" wrapText="1" readingOrder="1"/>
    </xf>
    <xf numFmtId="14" fontId="29" fillId="2" borderId="0" xfId="0" applyNumberFormat="1" applyFont="1" applyFill="1"/>
    <xf numFmtId="14" fontId="36" fillId="2" borderId="25" xfId="0" applyNumberFormat="1" applyFont="1" applyFill="1" applyBorder="1"/>
    <xf numFmtId="4" fontId="36" fillId="2" borderId="25" xfId="0" applyNumberFormat="1" applyFont="1" applyFill="1" applyBorder="1" applyAlignment="1">
      <alignment horizontal="center"/>
    </xf>
    <xf numFmtId="14" fontId="36" fillId="2" borderId="18" xfId="0" applyNumberFormat="1" applyFont="1" applyFill="1" applyBorder="1"/>
    <xf numFmtId="4" fontId="36" fillId="2" borderId="18" xfId="0" applyNumberFormat="1" applyFont="1" applyFill="1" applyBorder="1" applyAlignment="1">
      <alignment horizontal="center"/>
    </xf>
    <xf numFmtId="4" fontId="29" fillId="2" borderId="0" xfId="0" applyNumberFormat="1" applyFont="1" applyFill="1" applyAlignment="1">
      <alignment horizontal="center"/>
    </xf>
    <xf numFmtId="14" fontId="29" fillId="2" borderId="2" xfId="0" applyNumberFormat="1" applyFont="1" applyFill="1" applyBorder="1"/>
    <xf numFmtId="4" fontId="29" fillId="2" borderId="8" xfId="0" applyNumberFormat="1" applyFont="1" applyFill="1" applyBorder="1" applyAlignment="1">
      <alignment horizontal="center"/>
    </xf>
    <xf numFmtId="14" fontId="36" fillId="4" borderId="25" xfId="0" applyNumberFormat="1" applyFont="1" applyFill="1" applyBorder="1" applyAlignment="1">
      <alignment horizontal="center" vertical="center" wrapText="1" readingOrder="1"/>
    </xf>
    <xf numFmtId="17" fontId="36" fillId="4" borderId="25" xfId="0" applyNumberFormat="1" applyFont="1" applyFill="1" applyBorder="1" applyAlignment="1">
      <alignment horizontal="center" vertical="center" wrapText="1" readingOrder="1"/>
    </xf>
    <xf numFmtId="39" fontId="36" fillId="4" borderId="25" xfId="1" applyNumberFormat="1" applyFont="1" applyFill="1" applyBorder="1" applyAlignment="1">
      <alignment horizontal="center" vertical="center" wrapText="1" readingOrder="1"/>
    </xf>
    <xf numFmtId="0" fontId="46" fillId="6" borderId="19" xfId="0" applyFont="1" applyFill="1" applyBorder="1" applyAlignment="1">
      <alignment horizontal="center" vertical="center" wrapText="1" readingOrder="1"/>
    </xf>
    <xf numFmtId="0" fontId="46" fillId="6" borderId="20" xfId="0" applyFont="1" applyFill="1" applyBorder="1" applyAlignment="1">
      <alignment horizontal="center" vertical="center" wrapText="1" readingOrder="1"/>
    </xf>
    <xf numFmtId="0" fontId="46" fillId="6" borderId="21" xfId="0" applyFont="1" applyFill="1" applyBorder="1" applyAlignment="1">
      <alignment horizontal="center" vertical="center" wrapText="1" readingOrder="1"/>
    </xf>
    <xf numFmtId="0" fontId="47" fillId="2" borderId="0" xfId="0" applyFont="1" applyFill="1"/>
    <xf numFmtId="0" fontId="47" fillId="2" borderId="0" xfId="0" applyFont="1" applyFill="1" applyAlignment="1">
      <alignment horizontal="center"/>
    </xf>
    <xf numFmtId="14" fontId="47" fillId="2" borderId="0" xfId="0" applyNumberFormat="1" applyFont="1" applyFill="1"/>
    <xf numFmtId="14" fontId="33" fillId="0" borderId="0" xfId="2" applyNumberFormat="1" applyFont="1" applyFill="1" applyBorder="1" applyAlignment="1">
      <alignment horizontal="center"/>
    </xf>
    <xf numFmtId="14" fontId="33" fillId="0" borderId="0" xfId="2" applyNumberFormat="1" applyFont="1" applyFill="1" applyBorder="1" applyAlignment="1">
      <alignment horizontal="center" vertical="center"/>
    </xf>
  </cellXfs>
  <cellStyles count="112">
    <cellStyle name="20% - Ênfase1 2" xfId="72" xr:uid="{6F89990E-CF72-468A-8618-324FA598717F}"/>
    <cellStyle name="20% - Ênfase2 2" xfId="76" xr:uid="{25FB35C5-09DF-4773-806D-E36BF34F07CD}"/>
    <cellStyle name="20% - Ênfase3 2" xfId="80" xr:uid="{E8081B45-9573-4C70-B017-41FECF09558B}"/>
    <cellStyle name="20% - Ênfase4 2" xfId="84" xr:uid="{A3C7EA51-1451-4398-BDC6-40876136DB66}"/>
    <cellStyle name="20% - Ênfase5 2" xfId="88" xr:uid="{F0234E27-BAF5-4571-A18D-DA59D91D74ED}"/>
    <cellStyle name="20% - Ênfase6 2" xfId="92" xr:uid="{883F915F-641C-487D-BC8C-6847B273FDEB}"/>
    <cellStyle name="40% - Ênfase1 2" xfId="73" xr:uid="{D9624BD5-7462-49D7-A806-E74C9AD4E693}"/>
    <cellStyle name="40% - Ênfase2 2" xfId="77" xr:uid="{EF36D422-19E2-4C80-9BA3-98C3F6718628}"/>
    <cellStyle name="40% - Ênfase3 2" xfId="81" xr:uid="{79406F19-32D2-4916-8EB1-6B91120D65F9}"/>
    <cellStyle name="40% - Ênfase4 2" xfId="85" xr:uid="{8A30F258-4100-440B-AACC-86C60824B136}"/>
    <cellStyle name="40% - Ênfase5 2" xfId="89" xr:uid="{F3919D30-2DF8-4EF2-85C9-8E296B6D3887}"/>
    <cellStyle name="40% - Ênfase6 2" xfId="93" xr:uid="{C6F902E9-7B6B-496B-9DFF-A46280DA293F}"/>
    <cellStyle name="60% - Ênfase1 2" xfId="74" xr:uid="{FD5BA7B8-495E-462C-B8E4-DD0E7E7FF892}"/>
    <cellStyle name="60% - Ênfase2 2" xfId="78" xr:uid="{6B8F1A16-C1F5-47A0-A257-F06989883F00}"/>
    <cellStyle name="60% - Ênfase3 2" xfId="82" xr:uid="{4F221DF1-A98B-43D2-AE56-0D9972B88D14}"/>
    <cellStyle name="60% - Ênfase4 2" xfId="86" xr:uid="{4FDA55FC-F3A3-4F38-BBFA-F8A4AA412BDC}"/>
    <cellStyle name="60% - Ênfase5 2" xfId="90" xr:uid="{4F53F0F7-8414-4D8B-967B-EACD6C861BA3}"/>
    <cellStyle name="60% - Ênfase6 2" xfId="94" xr:uid="{F14CA24D-A1BE-4962-A307-32ED4D26015A}"/>
    <cellStyle name="Bom 2" xfId="60" xr:uid="{1576E1F4-6314-4BB5-B4BD-2A6F4D96E69F}"/>
    <cellStyle name="Cálculo 2" xfId="65" xr:uid="{F7F56CC8-8821-42CD-A19F-0435856B0DAA}"/>
    <cellStyle name="Célula de Verificação 2" xfId="67" xr:uid="{2B70F84F-4959-4A58-A69F-0F9CFE0B0DD3}"/>
    <cellStyle name="Célula Vinculada 2" xfId="66" xr:uid="{03D3C310-28B8-476C-9697-45C84FD848DE}"/>
    <cellStyle name="Ênfase1 2" xfId="71" xr:uid="{3F142FE5-8328-4729-9D89-EB5262CB4E9C}"/>
    <cellStyle name="Ênfase2 2" xfId="75" xr:uid="{949CF150-887E-4E15-9F57-1D3170C8022B}"/>
    <cellStyle name="Ênfase3 2" xfId="79" xr:uid="{7D17D29E-6A12-41CA-B631-8AAB9BA7FDE1}"/>
    <cellStyle name="Ênfase4 2" xfId="83" xr:uid="{1748397F-50A3-4248-AEE0-C645C4967B3E}"/>
    <cellStyle name="Ênfase5 2" xfId="87" xr:uid="{9017F21D-995E-4339-BF69-3E6BA7DD4386}"/>
    <cellStyle name="Ênfase6 2" xfId="91" xr:uid="{8D1E07C2-15AC-4D98-B446-299451F12F35}"/>
    <cellStyle name="Entrada 2" xfId="63" xr:uid="{78D085DC-D1E6-4596-A4ED-7DFDEB29A67C}"/>
    <cellStyle name="Hiperlink 2" xfId="17" xr:uid="{7A4B09E1-8E29-4C26-BEB6-BEE5F2221F78}"/>
    <cellStyle name="Hiperlink 3" xfId="18" xr:uid="{69DDC070-5DE0-4391-A684-F59E8726285B}"/>
    <cellStyle name="Incorreto 2" xfId="61" xr:uid="{B5E876A6-E1E2-4F8A-ADAD-869FDF9D9EF4}"/>
    <cellStyle name="Moeda" xfId="111" builtinId="4"/>
    <cellStyle name="Moeda 10" xfId="51" xr:uid="{44CC654D-F342-4E21-8A9E-6AD989F5BB29}"/>
    <cellStyle name="Moeda 2" xfId="21" xr:uid="{C6055FEE-0AFD-4F2D-93B5-E61DEDB9525F}"/>
    <cellStyle name="Moeda 2 2" xfId="22" xr:uid="{5FF43651-2702-45D8-8659-ADBCDBE0EBE4}"/>
    <cellStyle name="Moeda 2 3" xfId="23" xr:uid="{44B589D8-E0DD-42A0-A9B3-95AC73044F37}"/>
    <cellStyle name="Moeda 3" xfId="24" xr:uid="{7B82E074-0149-4FAE-9C5D-C477CEF2D803}"/>
    <cellStyle name="Moeda 4" xfId="25" xr:uid="{058116D1-42BC-42FA-B1CC-178DFAC4F863}"/>
    <cellStyle name="Moeda 5" xfId="52" xr:uid="{78C2AB13-75AF-4A8D-BE75-478A0A7515FC}"/>
    <cellStyle name="Moeda 6" xfId="101" xr:uid="{9695A6BC-40B8-401C-8779-C7B009526099}"/>
    <cellStyle name="Moeda 7" xfId="105" xr:uid="{98874801-C467-41A2-8CD3-CB2C080FBB36}"/>
    <cellStyle name="Moeda 8" xfId="108" xr:uid="{81611460-F29E-4BDB-AA30-36F87E687182}"/>
    <cellStyle name="Moeda 9" xfId="110" xr:uid="{C0EA607A-6F9D-45CB-A65A-F3F0685EB28F}"/>
    <cellStyle name="Neutra 2" xfId="62" xr:uid="{CE55A2E0-C245-4234-81BF-753F6CA368EA}"/>
    <cellStyle name="Normal" xfId="0" builtinId="0"/>
    <cellStyle name="Normal 2" xfId="8" xr:uid="{2914F5DE-417B-4935-9D06-CD4E8DB42441}"/>
    <cellStyle name="Normal 2 2" xfId="11" xr:uid="{17EB31C4-5E0C-435C-BA4C-4A64C409C883}"/>
    <cellStyle name="Normal 2 3" xfId="56" xr:uid="{7611F435-8E34-46C4-8E32-A44EB3AB50F5}"/>
    <cellStyle name="Normal 3" xfId="26" xr:uid="{333A49DD-2D7B-4178-BA58-1979288DCC40}"/>
    <cellStyle name="Normal 4" xfId="15" xr:uid="{5BB07D13-4E3F-4473-8136-F84B60376EAB}"/>
    <cellStyle name="Normal 5" xfId="97" xr:uid="{18CF3FBE-C5D8-4731-93A2-50495290799F}"/>
    <cellStyle name="Normal 6" xfId="95" xr:uid="{338A6610-6C67-4DD1-82CE-8943D0E9F815}"/>
    <cellStyle name="Normal 7" xfId="102" xr:uid="{10A74C9A-E711-4401-8715-B04B855E6BEE}"/>
    <cellStyle name="Normal 8" xfId="103" xr:uid="{7562DB41-5776-4BDB-9EFC-3ED0096E63EA}"/>
    <cellStyle name="Normal 9" xfId="104" xr:uid="{3277B9DB-FCBD-496D-9536-2DC6C228B5C7}"/>
    <cellStyle name="Nota 2" xfId="96" xr:uid="{DA9DE109-0909-49D2-A4E0-235F0F8C1447}"/>
    <cellStyle name="Porcentagem" xfId="2" builtinId="5"/>
    <cellStyle name="Porcentagem 10" xfId="106" xr:uid="{3065D494-3550-4322-B2F6-E56C0F7A0874}"/>
    <cellStyle name="Porcentagem 2" xfId="9" xr:uid="{91B767D7-FF98-4EA1-8972-4DE9078BAE24}"/>
    <cellStyle name="Porcentagem 2 2" xfId="27" xr:uid="{254BF23D-E55C-4E32-B288-8D718C558C43}"/>
    <cellStyle name="Porcentagem 2 2 2" xfId="19" xr:uid="{DE06ADBE-85D7-4535-B0A6-BBAEB2B93F76}"/>
    <cellStyle name="Porcentagem 2 3" xfId="28" xr:uid="{C359394D-A839-4B5F-AF9A-B42B8E3D4756}"/>
    <cellStyle name="Porcentagem 2 4" xfId="29" xr:uid="{AF61D9BE-BC4E-4D9E-89D6-003A1A16808E}"/>
    <cellStyle name="Porcentagem 3" xfId="12" xr:uid="{1B02B9FF-BCD5-4F9A-A53D-8B14EF521580}"/>
    <cellStyle name="Porcentagem 3 2" xfId="31" xr:uid="{0755B691-F2CF-4D69-AA95-0C0EADCBC10E}"/>
    <cellStyle name="Porcentagem 3 3" xfId="32" xr:uid="{7D7020A1-65DD-462F-9E67-BEE32AB21D32}"/>
    <cellStyle name="Porcentagem 3 4" xfId="30" xr:uid="{494BB31C-EE5F-4AA4-A95A-8B7AC0265657}"/>
    <cellStyle name="Porcentagem 4" xfId="33" xr:uid="{BD2E671C-C6DF-439C-A75B-2519F01811EA}"/>
    <cellStyle name="Porcentagem 4 2" xfId="34" xr:uid="{48D703B8-7A79-4F7E-9622-FCD073508795}"/>
    <cellStyle name="Porcentagem 5" xfId="35" xr:uid="{34011CE4-659A-4BA7-9367-F7C4C44D6134}"/>
    <cellStyle name="Porcentagem 5 2" xfId="36" xr:uid="{9CBA4F0F-0CE0-4263-97CC-5FE2B326D7C9}"/>
    <cellStyle name="Porcentagem 6" xfId="37" xr:uid="{2059601E-4A36-49CB-B32A-8D8929A46916}"/>
    <cellStyle name="Porcentagem 7" xfId="38" xr:uid="{0180E0F6-3C59-444D-BC05-8C919D9918D9}"/>
    <cellStyle name="Porcentagem 8" xfId="48" xr:uid="{705CEB3B-8BD6-4C20-B424-426AE99BC609}"/>
    <cellStyle name="Porcentagem 9" xfId="58" xr:uid="{E2867C99-BFBB-4174-A5D0-50EB414C4358}"/>
    <cellStyle name="Porcentagem 9 2" xfId="99" xr:uid="{92EA187F-DE52-4DA2-9DC4-EC522C9B6A5D}"/>
    <cellStyle name="Saída 2" xfId="64" xr:uid="{EEF9E258-1D59-49BA-AA2A-BF40660694A0}"/>
    <cellStyle name="Separador de milhares 2" xfId="10" xr:uid="{1571F3C0-2813-4EC3-AE50-D37AE24B8801}"/>
    <cellStyle name="Separador de milhares 2 2" xfId="14" xr:uid="{F2772689-90B7-4D7F-AADA-AAA8187707CD}"/>
    <cellStyle name="Separador de milhares 2 2 2" xfId="16" xr:uid="{C6E7F75F-CEDD-485E-A923-35EA7FC7EF3D}"/>
    <cellStyle name="Separador de milhares 2 3" xfId="39" xr:uid="{808138A9-062C-4B42-899C-EFC69D71EDCC}"/>
    <cellStyle name="Separador de milhares 2 4" xfId="40" xr:uid="{C403E283-4F8E-4B9E-89E1-86028EAD332A}"/>
    <cellStyle name="Separador de milhares 3" xfId="13" xr:uid="{5D38AFB2-20A7-4C44-82E2-B1D0A0BE1511}"/>
    <cellStyle name="Separador de milhares 3 2" xfId="41" xr:uid="{23044272-2035-423C-BCDE-6FE9CAC80FBD}"/>
    <cellStyle name="Separador de milhares 4" xfId="42" xr:uid="{50E48BF4-B40E-4603-BD4B-E6705A2E6693}"/>
    <cellStyle name="Separador de milhares 4 2" xfId="43" xr:uid="{9CE417C7-4187-4628-9578-C2C7059B9A08}"/>
    <cellStyle name="Separador de milhares 5" xfId="44" xr:uid="{9A132C77-F427-43E2-AC83-B789774BF198}"/>
    <cellStyle name="Separador de milhares 5 2" xfId="45" xr:uid="{BABAFBCE-5404-4F09-9DE7-A182B6F1BED8}"/>
    <cellStyle name="Separador de milhares 6" xfId="46" xr:uid="{019FA5FA-2BEC-4262-A6F5-6166E0A9276E}"/>
    <cellStyle name="Texto de Aviso 2" xfId="68" xr:uid="{17459287-6D80-4287-B415-9E1A9FC1C446}"/>
    <cellStyle name="Texto Explicativo 2" xfId="69" xr:uid="{0A119740-DBB1-41AE-B5FD-B2A54BF6012A}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ítulo 5" xfId="53" xr:uid="{315F4BD6-463C-40F3-9AA3-4EA86A8C986B}"/>
    <cellStyle name="Total 2" xfId="70" xr:uid="{91FF71F0-63AF-44D6-B8EA-7F28518BC918}"/>
    <cellStyle name="Vírgula" xfId="1" builtinId="3"/>
    <cellStyle name="Vírgula 2" xfId="20" xr:uid="{D7D8EF48-4970-4749-8D62-ADB35D90F22C}"/>
    <cellStyle name="Vírgula 2 2" xfId="50" xr:uid="{13B5343A-8C07-47A1-BD82-FAE7F8802FC8}"/>
    <cellStyle name="Vírgula 2 3" xfId="57" xr:uid="{D562FA04-6051-4B3E-95BF-41C3CAEC7C67}"/>
    <cellStyle name="Vírgula 3" xfId="47" xr:uid="{52A9AEA5-E178-4338-B0C1-7EB37274F69A}"/>
    <cellStyle name="Vírgula 3 2" xfId="100" xr:uid="{E6BC9718-1130-469D-B866-C82961E0F431}"/>
    <cellStyle name="Vírgula 3 3" xfId="55" xr:uid="{A132AFB3-BE26-4092-8D6D-0D504402D88B}"/>
    <cellStyle name="Vírgula 4" xfId="49" xr:uid="{986C9006-73F3-4B2B-87FF-7F6793C977D9}"/>
    <cellStyle name="Vírgula 5" xfId="59" xr:uid="{72969316-8E64-414B-AA94-1A1E78E8ECE5}"/>
    <cellStyle name="Vírgula 6" xfId="98" xr:uid="{D3563A58-DC2A-4DDF-BE01-15102FB1130C}"/>
    <cellStyle name="Vírgula 7" xfId="3" xr:uid="{7B56BF5F-346A-4D38-90D9-3CED391AD946}"/>
    <cellStyle name="Vírgula 7 2" xfId="54" xr:uid="{3FDD7B01-DB1A-4FFE-8E3A-20CC878F46B8}"/>
    <cellStyle name="Vírgula 8" xfId="107" xr:uid="{E2B613E1-3609-4C14-B957-641708CCD28F}"/>
    <cellStyle name="Vírgula 9" xfId="109" xr:uid="{22A15345-9F12-4431-B6C1-430040FB8F0A}"/>
  </cellStyles>
  <dxfs count="0"/>
  <tableStyles count="0" defaultTableStyle="TableStyleMedium2" defaultPivotStyle="PivotStyleLight16"/>
  <colors>
    <mruColors>
      <color rgb="FF233746"/>
      <color rgb="FFE6E6E6"/>
      <color rgb="FF374137"/>
      <color rgb="FF6A60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3157560146987555E-2"/>
          <c:y val="1.9016387368700788E-2"/>
          <c:w val="0.97638244579921052"/>
          <c:h val="0.783617486248038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'Negociações de Mercado'!$I$7</c:f>
              <c:strCache>
                <c:ptCount val="1"/>
                <c:pt idx="0">
                  <c:v>Volume no Mês</c:v>
                </c:pt>
              </c:strCache>
            </c:strRef>
          </c:tx>
          <c:spPr>
            <a:solidFill>
              <a:srgbClr val="233746"/>
            </a:solidFill>
          </c:spPr>
          <c:invertIfNegative val="0"/>
          <c:dLbls>
            <c:dLbl>
              <c:idx val="6"/>
              <c:layout>
                <c:manualLayout>
                  <c:x val="0"/>
                  <c:y val="0.19341563786008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5D-4E23-A4D9-2BB03FB28E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50" b="0">
                    <a:ln>
                      <a:noFill/>
                    </a:ln>
                    <a:solidFill>
                      <a:srgbClr val="6A6056"/>
                    </a:solidFill>
                    <a:latin typeface="DIN Next LT Pro" panose="020B050302020305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'Negociações de Mercado'!$H$8:$H$19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'Negociações de Mercado'!$I$8:$I$19</c:f>
              <c:numCache>
                <c:formatCode>#,##0.00_);\(#,##0.00\)</c:formatCode>
                <c:ptCount val="12"/>
                <c:pt idx="0">
                  <c:v>1750038.7</c:v>
                </c:pt>
                <c:pt idx="1">
                  <c:v>2398564.31</c:v>
                </c:pt>
                <c:pt idx="2">
                  <c:v>1291005.04</c:v>
                </c:pt>
                <c:pt idx="3">
                  <c:v>752034.68</c:v>
                </c:pt>
                <c:pt idx="4">
                  <c:v>3107218.81</c:v>
                </c:pt>
                <c:pt idx="5">
                  <c:v>2319525.7799999998</c:v>
                </c:pt>
                <c:pt idx="6">
                  <c:v>3216094.19</c:v>
                </c:pt>
                <c:pt idx="7">
                  <c:v>2259789.44</c:v>
                </c:pt>
                <c:pt idx="8">
                  <c:v>5172827.49</c:v>
                </c:pt>
                <c:pt idx="9">
                  <c:v>738656.27</c:v>
                </c:pt>
                <c:pt idx="10">
                  <c:v>953638.07</c:v>
                </c:pt>
                <c:pt idx="11">
                  <c:v>5252938.72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D9-4CCF-A9D8-819530D6B1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53"/>
        <c:axId val="337020800"/>
        <c:axId val="337023744"/>
      </c:barChart>
      <c:lineChart>
        <c:grouping val="standard"/>
        <c:varyColors val="0"/>
        <c:ser>
          <c:idx val="1"/>
          <c:order val="1"/>
          <c:tx>
            <c:strRef>
              <c:f>'Negociações de Mercado'!$J$7</c:f>
              <c:strCache>
                <c:ptCount val="1"/>
                <c:pt idx="0">
                  <c:v>Preço Fechamento</c:v>
                </c:pt>
              </c:strCache>
            </c:strRef>
          </c:tx>
          <c:spPr>
            <a:ln>
              <a:solidFill>
                <a:srgbClr val="233746"/>
              </a:solidFill>
            </a:ln>
          </c:spPr>
          <c:marker>
            <c:symbol val="circle"/>
            <c:size val="7"/>
            <c:spPr>
              <a:solidFill>
                <a:srgbClr val="497F8F"/>
              </a:solidFill>
              <a:ln>
                <a:solidFill>
                  <a:srgbClr val="233746"/>
                </a:solidFill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564410227353129E-2"/>
                      <c:h val="5.92789059262329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FBA-4FE3-8329-163812B3053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564410227353129E-2"/>
                      <c:h val="5.92789059262329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2FBA-4FE3-8329-163812B3053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564410227353129E-2"/>
                      <c:h val="5.92789059262329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FBA-4FE3-8329-163812B3053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564410227353129E-2"/>
                      <c:h val="5.92789059262329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FBA-4FE3-8329-163812B3053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341894512982705E-2"/>
                      <c:h val="5.92789059262329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FBA-4FE3-8329-163812B3053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341894512982705E-2"/>
                      <c:h val="5.92789059262329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FBA-4FE3-8329-163812B3053D}"/>
                </c:ext>
              </c:extLst>
            </c:dLbl>
            <c:dLbl>
              <c:idx val="6"/>
              <c:layout>
                <c:manualLayout>
                  <c:x val="-2.1623426307100749E-2"/>
                  <c:y val="-4.8157707138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341894512982705E-2"/>
                      <c:h val="5.92789059262329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FBA-4FE3-8329-163812B305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341894512982705E-2"/>
                      <c:h val="5.92789059262329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2FBA-4FE3-8329-163812B3053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341894512982705E-2"/>
                      <c:h val="5.92789059262329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FBA-4FE3-8329-163812B3053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341894512982705E-2"/>
                      <c:h val="5.92789059262329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FBA-4FE3-8329-163812B3053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vertOverflow="overflow" horzOverflow="overflow" anchor="t" anchorCtr="0">
                <a:noAutofit/>
              </a:bodyPr>
              <a:lstStyle/>
              <a:p>
                <a:pPr>
                  <a:defRPr sz="950" b="0" baseline="0">
                    <a:solidFill>
                      <a:srgbClr val="5F5F5F"/>
                    </a:solidFill>
                    <a:latin typeface="DIN Next LT Pro" panose="020B050302020305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'Negociações de Mercado'!$H$8:$H$19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'Negociações de Mercado'!$J$8:$J$19</c:f>
              <c:numCache>
                <c:formatCode>#,##0.00_);\(#,##0.00\)</c:formatCode>
                <c:ptCount val="12"/>
                <c:pt idx="0">
                  <c:v>96.1</c:v>
                </c:pt>
                <c:pt idx="1">
                  <c:v>95.2</c:v>
                </c:pt>
                <c:pt idx="2">
                  <c:v>95.94</c:v>
                </c:pt>
                <c:pt idx="3">
                  <c:v>95.96</c:v>
                </c:pt>
                <c:pt idx="4">
                  <c:v>96.2</c:v>
                </c:pt>
                <c:pt idx="5">
                  <c:v>96.7</c:v>
                </c:pt>
                <c:pt idx="6">
                  <c:v>94.98</c:v>
                </c:pt>
                <c:pt idx="7">
                  <c:v>95.03</c:v>
                </c:pt>
                <c:pt idx="8">
                  <c:v>94.89</c:v>
                </c:pt>
                <c:pt idx="9">
                  <c:v>94.25</c:v>
                </c:pt>
                <c:pt idx="10">
                  <c:v>95.98</c:v>
                </c:pt>
                <c:pt idx="11">
                  <c:v>94.15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D9-4CCF-A9D8-819530D6B1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89605263"/>
        <c:axId val="1489603823"/>
      </c:lineChart>
      <c:dateAx>
        <c:axId val="337020800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mmm\-yy" sourceLinked="0"/>
        <c:majorTickMark val="out"/>
        <c:minorTickMark val="none"/>
        <c:tickLblPos val="nextTo"/>
        <c:spPr>
          <a:ln>
            <a:solidFill>
              <a:sysClr val="windowText" lastClr="000000">
                <a:lumMod val="65000"/>
                <a:lumOff val="35000"/>
              </a:sysClr>
            </a:solidFill>
          </a:ln>
        </c:spPr>
        <c:txPr>
          <a:bodyPr/>
          <a:lstStyle/>
          <a:p>
            <a:pPr>
              <a:defRPr sz="800" b="0">
                <a:solidFill>
                  <a:schemeClr val="tx1">
                    <a:lumMod val="65000"/>
                    <a:lumOff val="35000"/>
                  </a:schemeClr>
                </a:solidFill>
                <a:latin typeface="DIN Next LT Pro" panose="020B0503020203050203" pitchFamily="34" charset="0"/>
              </a:defRPr>
            </a:pPr>
            <a:endParaRPr lang="pt-BR"/>
          </a:p>
        </c:txPr>
        <c:crossAx val="337023744"/>
        <c:crosses val="autoZero"/>
        <c:auto val="1"/>
        <c:lblOffset val="100"/>
        <c:baseTimeUnit val="months"/>
        <c:majorUnit val="1"/>
        <c:majorTimeUnit val="months"/>
        <c:minorUnit val="1"/>
        <c:minorTimeUnit val="days"/>
      </c:dateAx>
      <c:valAx>
        <c:axId val="337023744"/>
        <c:scaling>
          <c:orientation val="minMax"/>
          <c:max val="6000000"/>
          <c:min val="500000"/>
        </c:scaling>
        <c:delete val="0"/>
        <c:axPos val="l"/>
        <c:numFmt formatCode="#,##0.00_);\(#,##0.00\)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100">
                <a:solidFill>
                  <a:schemeClr val="bg1"/>
                </a:solidFill>
              </a:defRPr>
            </a:pPr>
            <a:endParaRPr lang="pt-BR"/>
          </a:p>
        </c:txPr>
        <c:crossAx val="337020800"/>
        <c:crosses val="autoZero"/>
        <c:crossBetween val="between"/>
      </c:valAx>
      <c:valAx>
        <c:axId val="1489603823"/>
        <c:scaling>
          <c:orientation val="minMax"/>
          <c:max val="97.5"/>
          <c:min val="93"/>
        </c:scaling>
        <c:delete val="0"/>
        <c:axPos val="r"/>
        <c:numFmt formatCode="#,##0.00_);\(#,##0.00\)" sourceLinked="1"/>
        <c:majorTickMark val="none"/>
        <c:minorTickMark val="none"/>
        <c:tickLblPos val="none"/>
        <c:spPr>
          <a:noFill/>
          <a:ln>
            <a:noFill/>
          </a:ln>
        </c:spPr>
        <c:crossAx val="1489605263"/>
        <c:crosses val="max"/>
        <c:crossBetween val="between"/>
      </c:valAx>
      <c:dateAx>
        <c:axId val="14896052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489603823"/>
        <c:crosses val="autoZero"/>
        <c:auto val="1"/>
        <c:lblOffset val="100"/>
        <c:baseTimeUnit val="days"/>
        <c:majorUnit val="1"/>
        <c:minorUnit val="1"/>
      </c:dateAx>
      <c:spPr>
        <a:noFill/>
        <a:ln w="25400">
          <a:noFill/>
        </a:ln>
      </c:spPr>
    </c:plotArea>
    <c:legend>
      <c:legendPos val="tr"/>
      <c:layout>
        <c:manualLayout>
          <c:xMode val="edge"/>
          <c:yMode val="edge"/>
          <c:x val="0.1254312267306576"/>
          <c:y val="0.90309549269304301"/>
          <c:w val="0.74360016992689304"/>
          <c:h val="7.2213149282265646E-2"/>
        </c:manualLayout>
      </c:layout>
      <c:overlay val="0"/>
      <c:txPr>
        <a:bodyPr/>
        <a:lstStyle/>
        <a:p>
          <a:pPr>
            <a:defRPr sz="1100">
              <a:solidFill>
                <a:schemeClr val="tx1"/>
              </a:solidFill>
              <a:latin typeface="DIN Next LT Pro" panose="020B050302020305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noFill/>
    <a:ln>
      <a:noFill/>
    </a:ln>
    <a:effectLst/>
  </c:spPr>
  <c:printSettings>
    <c:headerFooter/>
    <c:pageMargins b="0.78740157499999996" l="0.511811024" r="0.511811024" t="0.78740157499999996" header="0.31496062000000324" footer="0.3149606200000032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1057275</xdr:colOff>
      <xdr:row>4</xdr:row>
      <xdr:rowOff>180975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B6CD3C1-10FD-E267-8CAB-91DA79D2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666875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438150</xdr:colOff>
      <xdr:row>5</xdr:row>
      <xdr:rowOff>3910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B87468-650A-4F57-B77F-B4E5E0DCF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666875" cy="9564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1057275</xdr:colOff>
      <xdr:row>5</xdr:row>
      <xdr:rowOff>3910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C0C8B01-99F1-449C-9C4F-BE7565B6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666875" cy="9564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228600</xdr:colOff>
      <xdr:row>7</xdr:row>
      <xdr:rowOff>152400</xdr:rowOff>
    </xdr:from>
    <xdr:to>
      <xdr:col>21</xdr:col>
      <xdr:colOff>504826</xdr:colOff>
      <xdr:row>24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FE7C0D-6997-43FF-918F-4835BFDA8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9525</xdr:rowOff>
    </xdr:from>
    <xdr:to>
      <xdr:col>2</xdr:col>
      <xdr:colOff>276225</xdr:colOff>
      <xdr:row>5</xdr:row>
      <xdr:rowOff>13435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3E85CEC-8BBD-406D-A878-61B2A0334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9525"/>
          <a:ext cx="1666875" cy="9564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809625</xdr:colOff>
      <xdr:row>5</xdr:row>
      <xdr:rowOff>3910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4556EB-07E4-4DAA-A987-2AB85F36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666875" cy="9564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714375</xdr:colOff>
      <xdr:row>5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6378622-F088-4E00-9248-D9614B0F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666875" cy="9564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2\gestao-fundos-imobil\Fator%20Verit&#224;%20FII\1&#176;%20emiss&#227;o%20e%20Geral\Modelo%20de%20Gest&#227;o\Rotina%20Verit&#22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ribuição VRTA11"/>
      <sheetName val="Pipeline"/>
      <sheetName val="Controle"/>
      <sheetName val="Venda Ativos"/>
      <sheetName val="Análise de Rentabilidade"/>
      <sheetName val="Benchmark IGPM+6%"/>
      <sheetName val="Covid-19"/>
      <sheetName val="Sexta Emissão Cotas"/>
      <sheetName val="Reserva de Lucro 01 a 04.20"/>
      <sheetName val="Sétima Emissão Cotas"/>
      <sheetName val="Oitava Emissão Cotas"/>
      <sheetName val="Dividendo Novo"/>
      <sheetName val="Fluxo de Caixa Itaú"/>
      <sheetName val="Atos Corporativos Bloom"/>
      <sheetName val="Planilha1"/>
      <sheetName val="Dados Carteira"/>
      <sheetName val="Relatório Novo"/>
      <sheetName val="Performance"/>
      <sheetName val="Relatório Rentabilidade"/>
      <sheetName val="Atribuição Rendimento"/>
      <sheetName val="Lista Ativos"/>
      <sheetName val="Ativos Outros Invest."/>
      <sheetName val="Base Ativos"/>
      <sheetName val="Controle de Limites"/>
      <sheetName val="Carteira Atual"/>
      <sheetName val="DI CETIP"/>
      <sheetName val="Indices"/>
      <sheetName val="Regime Caixa"/>
      <sheetName val="Caixa + CONTROLE"/>
      <sheetName val="TRIMESTRAL"/>
      <sheetName val="Trabalha - Fluxo de Caixa"/>
      <sheetName val="Suporte % do PL"/>
      <sheetName val="Historico de Cotas"/>
      <sheetName val="Relatório Mensal"/>
      <sheetName val="Cadastro de Ativos"/>
      <sheetName val="Relatório"/>
      <sheetName val="Diário"/>
      <sheetName val="Dinâmica"/>
      <sheetName val="Word Itaú"/>
      <sheetName val="Anexo 39-I"/>
      <sheetName val="Anexo 39-II"/>
      <sheetName val="Feri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1">
          <cell r="A1">
            <v>36892</v>
          </cell>
        </row>
        <row r="2">
          <cell r="A2">
            <v>36948</v>
          </cell>
        </row>
        <row r="3">
          <cell r="A3">
            <v>36949</v>
          </cell>
        </row>
        <row r="4">
          <cell r="A4">
            <v>36994</v>
          </cell>
        </row>
        <row r="5">
          <cell r="A5">
            <v>37002</v>
          </cell>
        </row>
        <row r="6">
          <cell r="A6">
            <v>37012</v>
          </cell>
        </row>
        <row r="7">
          <cell r="A7">
            <v>37056</v>
          </cell>
        </row>
        <row r="8">
          <cell r="A8">
            <v>37141</v>
          </cell>
        </row>
        <row r="9">
          <cell r="A9">
            <v>37176</v>
          </cell>
        </row>
        <row r="10">
          <cell r="A10">
            <v>37197</v>
          </cell>
        </row>
        <row r="11">
          <cell r="A11">
            <v>37210</v>
          </cell>
        </row>
        <row r="12">
          <cell r="A12">
            <v>37250</v>
          </cell>
        </row>
        <row r="13">
          <cell r="A13">
            <v>37257</v>
          </cell>
        </row>
        <row r="14">
          <cell r="A14">
            <v>37298</v>
          </cell>
        </row>
        <row r="15">
          <cell r="A15">
            <v>37299</v>
          </cell>
        </row>
        <row r="16">
          <cell r="A16">
            <v>37344</v>
          </cell>
        </row>
        <row r="17">
          <cell r="A17">
            <v>37367</v>
          </cell>
        </row>
        <row r="18">
          <cell r="A18">
            <v>37377</v>
          </cell>
        </row>
        <row r="19">
          <cell r="A19">
            <v>37406</v>
          </cell>
        </row>
        <row r="20">
          <cell r="A20">
            <v>37506</v>
          </cell>
        </row>
        <row r="21">
          <cell r="A21">
            <v>37541</v>
          </cell>
        </row>
        <row r="22">
          <cell r="A22">
            <v>37562</v>
          </cell>
        </row>
        <row r="23">
          <cell r="A23">
            <v>37575</v>
          </cell>
        </row>
        <row r="24">
          <cell r="A24">
            <v>37615</v>
          </cell>
        </row>
        <row r="25">
          <cell r="A25">
            <v>37622</v>
          </cell>
        </row>
        <row r="26">
          <cell r="A26">
            <v>37683</v>
          </cell>
        </row>
        <row r="27">
          <cell r="A27">
            <v>37684</v>
          </cell>
        </row>
        <row r="28">
          <cell r="A28">
            <v>37729</v>
          </cell>
        </row>
        <row r="29">
          <cell r="A29">
            <v>37732</v>
          </cell>
        </row>
        <row r="30">
          <cell r="A30">
            <v>37742</v>
          </cell>
        </row>
        <row r="31">
          <cell r="A31">
            <v>37791</v>
          </cell>
        </row>
        <row r="32">
          <cell r="A32">
            <v>37871</v>
          </cell>
        </row>
        <row r="33">
          <cell r="A33">
            <v>37906</v>
          </cell>
        </row>
        <row r="34">
          <cell r="A34">
            <v>37927</v>
          </cell>
        </row>
        <row r="35">
          <cell r="A35">
            <v>37940</v>
          </cell>
        </row>
        <row r="36">
          <cell r="A36">
            <v>37980</v>
          </cell>
        </row>
        <row r="37">
          <cell r="A37">
            <v>37987</v>
          </cell>
        </row>
        <row r="38">
          <cell r="A38">
            <v>38040</v>
          </cell>
        </row>
        <row r="39">
          <cell r="A39">
            <v>38041</v>
          </cell>
        </row>
        <row r="40">
          <cell r="A40">
            <v>38086</v>
          </cell>
        </row>
        <row r="41">
          <cell r="A41">
            <v>38098</v>
          </cell>
        </row>
        <row r="42">
          <cell r="A42">
            <v>38108</v>
          </cell>
        </row>
        <row r="43">
          <cell r="A43">
            <v>38148</v>
          </cell>
        </row>
        <row r="44">
          <cell r="A44">
            <v>38237</v>
          </cell>
        </row>
        <row r="45">
          <cell r="A45">
            <v>38272</v>
          </cell>
        </row>
        <row r="46">
          <cell r="A46">
            <v>38293</v>
          </cell>
        </row>
        <row r="47">
          <cell r="A47">
            <v>38306</v>
          </cell>
        </row>
        <row r="48">
          <cell r="A48">
            <v>38346</v>
          </cell>
        </row>
        <row r="49">
          <cell r="A49">
            <v>38353</v>
          </cell>
        </row>
        <row r="50">
          <cell r="A50">
            <v>38390</v>
          </cell>
        </row>
        <row r="51">
          <cell r="A51">
            <v>38391</v>
          </cell>
        </row>
        <row r="52">
          <cell r="A52">
            <v>38436</v>
          </cell>
        </row>
        <row r="53">
          <cell r="A53">
            <v>38463</v>
          </cell>
        </row>
        <row r="54">
          <cell r="A54">
            <v>38473</v>
          </cell>
        </row>
        <row r="55">
          <cell r="A55">
            <v>38498</v>
          </cell>
        </row>
        <row r="56">
          <cell r="A56">
            <v>38602</v>
          </cell>
        </row>
        <row r="57">
          <cell r="A57">
            <v>38637</v>
          </cell>
        </row>
        <row r="58">
          <cell r="A58">
            <v>38658</v>
          </cell>
        </row>
        <row r="59">
          <cell r="A59">
            <v>38671</v>
          </cell>
        </row>
        <row r="60">
          <cell r="A60">
            <v>38711</v>
          </cell>
        </row>
        <row r="61">
          <cell r="A61">
            <v>38718</v>
          </cell>
        </row>
        <row r="62">
          <cell r="A62">
            <v>38775</v>
          </cell>
        </row>
        <row r="63">
          <cell r="A63">
            <v>38776</v>
          </cell>
        </row>
        <row r="64">
          <cell r="A64">
            <v>38821</v>
          </cell>
        </row>
        <row r="65">
          <cell r="A65">
            <v>38828</v>
          </cell>
        </row>
        <row r="66">
          <cell r="A66">
            <v>38838</v>
          </cell>
        </row>
        <row r="67">
          <cell r="A67">
            <v>38883</v>
          </cell>
        </row>
        <row r="68">
          <cell r="A68">
            <v>38967</v>
          </cell>
        </row>
        <row r="69">
          <cell r="A69">
            <v>39002</v>
          </cell>
        </row>
        <row r="70">
          <cell r="A70">
            <v>39023</v>
          </cell>
        </row>
        <row r="71">
          <cell r="A71">
            <v>39036</v>
          </cell>
        </row>
        <row r="72">
          <cell r="A72">
            <v>39076</v>
          </cell>
        </row>
        <row r="73">
          <cell r="A73">
            <v>39083</v>
          </cell>
        </row>
        <row r="74">
          <cell r="A74">
            <v>39132</v>
          </cell>
        </row>
        <row r="75">
          <cell r="A75">
            <v>39133</v>
          </cell>
        </row>
        <row r="76">
          <cell r="A76">
            <v>39178</v>
          </cell>
        </row>
        <row r="77">
          <cell r="A77">
            <v>39193</v>
          </cell>
        </row>
        <row r="78">
          <cell r="A78">
            <v>39203</v>
          </cell>
        </row>
        <row r="79">
          <cell r="A79">
            <v>39240</v>
          </cell>
        </row>
        <row r="80">
          <cell r="A80">
            <v>39332</v>
          </cell>
        </row>
        <row r="81">
          <cell r="A81">
            <v>39367</v>
          </cell>
        </row>
        <row r="82">
          <cell r="A82">
            <v>39388</v>
          </cell>
        </row>
        <row r="83">
          <cell r="A83">
            <v>39401</v>
          </cell>
        </row>
        <row r="84">
          <cell r="A84">
            <v>39441</v>
          </cell>
        </row>
        <row r="85">
          <cell r="A85">
            <v>39448</v>
          </cell>
        </row>
        <row r="86">
          <cell r="A86">
            <v>39482</v>
          </cell>
        </row>
        <row r="87">
          <cell r="A87">
            <v>39483</v>
          </cell>
        </row>
        <row r="88">
          <cell r="A88">
            <v>39528</v>
          </cell>
        </row>
        <row r="89">
          <cell r="A89">
            <v>39559</v>
          </cell>
        </row>
        <row r="90">
          <cell r="A90">
            <v>39569</v>
          </cell>
        </row>
        <row r="91">
          <cell r="A91">
            <v>39590</v>
          </cell>
        </row>
        <row r="92">
          <cell r="A92">
            <v>39698</v>
          </cell>
        </row>
        <row r="93">
          <cell r="A93">
            <v>39733</v>
          </cell>
        </row>
        <row r="94">
          <cell r="A94">
            <v>39754</v>
          </cell>
        </row>
        <row r="95">
          <cell r="A95">
            <v>39767</v>
          </cell>
        </row>
        <row r="96">
          <cell r="A96">
            <v>39807</v>
          </cell>
        </row>
        <row r="97">
          <cell r="A97">
            <v>39814</v>
          </cell>
        </row>
        <row r="98">
          <cell r="A98">
            <v>39867</v>
          </cell>
        </row>
        <row r="99">
          <cell r="A99">
            <v>39868</v>
          </cell>
        </row>
        <row r="100">
          <cell r="A100">
            <v>39913</v>
          </cell>
        </row>
        <row r="101">
          <cell r="A101">
            <v>39924</v>
          </cell>
        </row>
        <row r="102">
          <cell r="A102">
            <v>39934</v>
          </cell>
        </row>
        <row r="103">
          <cell r="A103">
            <v>39975</v>
          </cell>
        </row>
        <row r="104">
          <cell r="A104">
            <v>40063</v>
          </cell>
        </row>
        <row r="105">
          <cell r="A105">
            <v>40098</v>
          </cell>
        </row>
        <row r="106">
          <cell r="A106">
            <v>40119</v>
          </cell>
        </row>
        <row r="107">
          <cell r="A107">
            <v>40132</v>
          </cell>
        </row>
        <row r="108">
          <cell r="A108">
            <v>40172</v>
          </cell>
        </row>
        <row r="109">
          <cell r="A109">
            <v>40179</v>
          </cell>
        </row>
        <row r="110">
          <cell r="A110">
            <v>40224</v>
          </cell>
        </row>
        <row r="111">
          <cell r="A111">
            <v>40225</v>
          </cell>
        </row>
        <row r="112">
          <cell r="A112">
            <v>40270</v>
          </cell>
        </row>
        <row r="113">
          <cell r="A113">
            <v>40289</v>
          </cell>
        </row>
        <row r="114">
          <cell r="A114">
            <v>40299</v>
          </cell>
        </row>
        <row r="115">
          <cell r="A115">
            <v>40332</v>
          </cell>
        </row>
        <row r="116">
          <cell r="A116">
            <v>40428</v>
          </cell>
        </row>
        <row r="117">
          <cell r="A117">
            <v>40463</v>
          </cell>
        </row>
        <row r="118">
          <cell r="A118">
            <v>40484</v>
          </cell>
        </row>
        <row r="119">
          <cell r="A119">
            <v>40497</v>
          </cell>
        </row>
        <row r="120">
          <cell r="A120">
            <v>40537</v>
          </cell>
        </row>
        <row r="121">
          <cell r="A121">
            <v>40544</v>
          </cell>
        </row>
        <row r="122">
          <cell r="A122">
            <v>40609</v>
          </cell>
        </row>
        <row r="123">
          <cell r="A123">
            <v>40610</v>
          </cell>
        </row>
        <row r="124">
          <cell r="A124">
            <v>40654</v>
          </cell>
        </row>
        <row r="125">
          <cell r="A125">
            <v>40655</v>
          </cell>
        </row>
        <row r="126">
          <cell r="A126">
            <v>40664</v>
          </cell>
        </row>
        <row r="127">
          <cell r="A127">
            <v>40717</v>
          </cell>
        </row>
        <row r="128">
          <cell r="A128">
            <v>40793</v>
          </cell>
        </row>
        <row r="129">
          <cell r="A129">
            <v>40828</v>
          </cell>
        </row>
        <row r="130">
          <cell r="A130">
            <v>40849</v>
          </cell>
        </row>
        <row r="131">
          <cell r="A131">
            <v>40862</v>
          </cell>
        </row>
        <row r="132">
          <cell r="A132">
            <v>40902</v>
          </cell>
        </row>
        <row r="133">
          <cell r="A133">
            <v>40909</v>
          </cell>
        </row>
        <row r="134">
          <cell r="A134">
            <v>40959</v>
          </cell>
        </row>
        <row r="135">
          <cell r="A135">
            <v>40960</v>
          </cell>
        </row>
        <row r="136">
          <cell r="A136">
            <v>41005</v>
          </cell>
        </row>
        <row r="137">
          <cell r="A137">
            <v>41020</v>
          </cell>
        </row>
        <row r="138">
          <cell r="A138">
            <v>41030</v>
          </cell>
        </row>
        <row r="139">
          <cell r="A139">
            <v>41067</v>
          </cell>
        </row>
        <row r="140">
          <cell r="A140">
            <v>41159</v>
          </cell>
        </row>
        <row r="141">
          <cell r="A141">
            <v>41194</v>
          </cell>
        </row>
        <row r="142">
          <cell r="A142">
            <v>41215</v>
          </cell>
        </row>
        <row r="143">
          <cell r="A143">
            <v>41228</v>
          </cell>
        </row>
        <row r="144">
          <cell r="A144">
            <v>41268</v>
          </cell>
        </row>
        <row r="145">
          <cell r="A145">
            <v>41275</v>
          </cell>
        </row>
        <row r="146">
          <cell r="A146">
            <v>41316</v>
          </cell>
        </row>
        <row r="147">
          <cell r="A147">
            <v>41317</v>
          </cell>
        </row>
        <row r="148">
          <cell r="A148">
            <v>41362</v>
          </cell>
        </row>
        <row r="149">
          <cell r="A149">
            <v>41385</v>
          </cell>
        </row>
        <row r="150">
          <cell r="A150">
            <v>41395</v>
          </cell>
        </row>
        <row r="151">
          <cell r="A151">
            <v>41424</v>
          </cell>
        </row>
        <row r="152">
          <cell r="A152">
            <v>41524</v>
          </cell>
        </row>
        <row r="153">
          <cell r="A153">
            <v>41559</v>
          </cell>
        </row>
        <row r="154">
          <cell r="A154">
            <v>41580</v>
          </cell>
        </row>
        <row r="155">
          <cell r="A155">
            <v>41593</v>
          </cell>
        </row>
        <row r="156">
          <cell r="A156">
            <v>41633</v>
          </cell>
        </row>
        <row r="157">
          <cell r="A157">
            <v>41640</v>
          </cell>
        </row>
        <row r="158">
          <cell r="A158">
            <v>41701</v>
          </cell>
        </row>
        <row r="159">
          <cell r="A159">
            <v>41702</v>
          </cell>
        </row>
        <row r="160">
          <cell r="A160">
            <v>41747</v>
          </cell>
        </row>
        <row r="161">
          <cell r="A161">
            <v>41750</v>
          </cell>
        </row>
        <row r="162">
          <cell r="A162">
            <v>41760</v>
          </cell>
        </row>
        <row r="163">
          <cell r="A163">
            <v>41809</v>
          </cell>
        </row>
        <row r="164">
          <cell r="A164">
            <v>41889</v>
          </cell>
        </row>
        <row r="165">
          <cell r="A165">
            <v>41924</v>
          </cell>
        </row>
        <row r="166">
          <cell r="A166">
            <v>41945</v>
          </cell>
        </row>
        <row r="167">
          <cell r="A167">
            <v>41958</v>
          </cell>
        </row>
        <row r="168">
          <cell r="A168">
            <v>41998</v>
          </cell>
        </row>
        <row r="169">
          <cell r="A169">
            <v>42005</v>
          </cell>
        </row>
        <row r="170">
          <cell r="A170">
            <v>42051</v>
          </cell>
        </row>
        <row r="171">
          <cell r="A171">
            <v>42052</v>
          </cell>
        </row>
        <row r="172">
          <cell r="A172">
            <v>42097</v>
          </cell>
        </row>
        <row r="173">
          <cell r="A173">
            <v>42115</v>
          </cell>
        </row>
        <row r="174">
          <cell r="A174">
            <v>42125</v>
          </cell>
        </row>
        <row r="175">
          <cell r="A175">
            <v>42159</v>
          </cell>
        </row>
        <row r="176">
          <cell r="A176">
            <v>42254</v>
          </cell>
        </row>
        <row r="177">
          <cell r="A177">
            <v>42289</v>
          </cell>
        </row>
        <row r="178">
          <cell r="A178">
            <v>42310</v>
          </cell>
        </row>
        <row r="179">
          <cell r="A179">
            <v>42323</v>
          </cell>
        </row>
        <row r="180">
          <cell r="A180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48335</v>
          </cell>
        </row>
        <row r="380">
          <cell r="A380">
            <v>48361</v>
          </cell>
        </row>
        <row r="381">
          <cell r="A381">
            <v>48464</v>
          </cell>
        </row>
        <row r="382">
          <cell r="A382">
            <v>48499</v>
          </cell>
        </row>
        <row r="383">
          <cell r="A383">
            <v>48520</v>
          </cell>
        </row>
        <row r="384">
          <cell r="A384">
            <v>48533</v>
          </cell>
        </row>
        <row r="385">
          <cell r="A385">
            <v>48573</v>
          </cell>
        </row>
        <row r="386">
          <cell r="A386">
            <v>48580</v>
          </cell>
        </row>
        <row r="387">
          <cell r="A387">
            <v>48638</v>
          </cell>
        </row>
        <row r="388">
          <cell r="A388">
            <v>48639</v>
          </cell>
        </row>
        <row r="389">
          <cell r="A389">
            <v>48684</v>
          </cell>
        </row>
        <row r="390">
          <cell r="A390">
            <v>48690</v>
          </cell>
        </row>
        <row r="391">
          <cell r="A391">
            <v>48700</v>
          </cell>
        </row>
        <row r="392">
          <cell r="A392">
            <v>48746</v>
          </cell>
        </row>
        <row r="393">
          <cell r="A393">
            <v>48829</v>
          </cell>
        </row>
        <row r="394">
          <cell r="A394">
            <v>48864</v>
          </cell>
        </row>
        <row r="395">
          <cell r="A395">
            <v>48885</v>
          </cell>
        </row>
        <row r="396">
          <cell r="A396">
            <v>48898</v>
          </cell>
        </row>
        <row r="397">
          <cell r="A397">
            <v>48938</v>
          </cell>
        </row>
        <row r="398">
          <cell r="A398">
            <v>48945</v>
          </cell>
        </row>
        <row r="399">
          <cell r="A399">
            <v>48995</v>
          </cell>
        </row>
        <row r="400">
          <cell r="A400">
            <v>48996</v>
          </cell>
        </row>
        <row r="401">
          <cell r="A401">
            <v>49041</v>
          </cell>
        </row>
        <row r="402">
          <cell r="A402">
            <v>49055</v>
          </cell>
        </row>
        <row r="403">
          <cell r="A403">
            <v>49065</v>
          </cell>
        </row>
        <row r="404">
          <cell r="A404">
            <v>49103</v>
          </cell>
        </row>
        <row r="405">
          <cell r="A405">
            <v>49194</v>
          </cell>
        </row>
        <row r="406">
          <cell r="A406">
            <v>49229</v>
          </cell>
        </row>
        <row r="407">
          <cell r="A407">
            <v>49250</v>
          </cell>
        </row>
        <row r="408">
          <cell r="A408">
            <v>49263</v>
          </cell>
        </row>
        <row r="409">
          <cell r="A409">
            <v>49303</v>
          </cell>
        </row>
        <row r="410">
          <cell r="A410">
            <v>49310</v>
          </cell>
        </row>
        <row r="411">
          <cell r="A411">
            <v>49345</v>
          </cell>
        </row>
        <row r="412">
          <cell r="A412">
            <v>49346</v>
          </cell>
        </row>
        <row r="413">
          <cell r="A413">
            <v>49391</v>
          </cell>
        </row>
        <row r="414">
          <cell r="A414">
            <v>49420</v>
          </cell>
        </row>
        <row r="415">
          <cell r="A415">
            <v>49430</v>
          </cell>
        </row>
        <row r="416">
          <cell r="A416">
            <v>49453</v>
          </cell>
        </row>
        <row r="417">
          <cell r="A417">
            <v>49559</v>
          </cell>
        </row>
        <row r="418">
          <cell r="A418">
            <v>49594</v>
          </cell>
        </row>
        <row r="419">
          <cell r="A419">
            <v>49615</v>
          </cell>
        </row>
        <row r="420">
          <cell r="A420">
            <v>49628</v>
          </cell>
        </row>
        <row r="421">
          <cell r="A421">
            <v>49668</v>
          </cell>
        </row>
        <row r="422">
          <cell r="A422">
            <v>49675</v>
          </cell>
        </row>
        <row r="423">
          <cell r="A423">
            <v>49730</v>
          </cell>
        </row>
        <row r="424">
          <cell r="A424">
            <v>49731</v>
          </cell>
        </row>
        <row r="425">
          <cell r="A425">
            <v>49776</v>
          </cell>
        </row>
        <row r="426">
          <cell r="A426">
            <v>49786</v>
          </cell>
        </row>
        <row r="427">
          <cell r="A427">
            <v>49796</v>
          </cell>
        </row>
        <row r="428">
          <cell r="A428">
            <v>49838</v>
          </cell>
        </row>
        <row r="429">
          <cell r="A429">
            <v>49925</v>
          </cell>
        </row>
        <row r="430">
          <cell r="A430">
            <v>49960</v>
          </cell>
        </row>
        <row r="431">
          <cell r="A431">
            <v>49981</v>
          </cell>
        </row>
        <row r="432">
          <cell r="A432">
            <v>49994</v>
          </cell>
        </row>
        <row r="433">
          <cell r="A433">
            <v>50034</v>
          </cell>
        </row>
        <row r="434">
          <cell r="A434">
            <v>50041</v>
          </cell>
        </row>
        <row r="435">
          <cell r="A435">
            <v>50087</v>
          </cell>
        </row>
        <row r="436">
          <cell r="A436">
            <v>50088</v>
          </cell>
        </row>
        <row r="437">
          <cell r="A437">
            <v>50133</v>
          </cell>
        </row>
        <row r="438">
          <cell r="A438">
            <v>50151</v>
          </cell>
        </row>
        <row r="439">
          <cell r="A439">
            <v>50161</v>
          </cell>
        </row>
        <row r="440">
          <cell r="A440">
            <v>50195</v>
          </cell>
        </row>
        <row r="441">
          <cell r="A441">
            <v>50290</v>
          </cell>
        </row>
        <row r="442">
          <cell r="A442">
            <v>50325</v>
          </cell>
        </row>
        <row r="443">
          <cell r="A443">
            <v>50346</v>
          </cell>
        </row>
        <row r="444">
          <cell r="A444">
            <v>50359</v>
          </cell>
        </row>
        <row r="445">
          <cell r="A445">
            <v>50399</v>
          </cell>
        </row>
        <row r="446">
          <cell r="A446">
            <v>50406</v>
          </cell>
        </row>
        <row r="447">
          <cell r="A447">
            <v>50472</v>
          </cell>
        </row>
        <row r="448">
          <cell r="A448">
            <v>50473</v>
          </cell>
        </row>
        <row r="449">
          <cell r="A449">
            <v>50516</v>
          </cell>
        </row>
        <row r="450">
          <cell r="A450">
            <v>50518</v>
          </cell>
        </row>
        <row r="451">
          <cell r="A451">
            <v>50526</v>
          </cell>
        </row>
        <row r="452">
          <cell r="A452">
            <v>50580</v>
          </cell>
        </row>
        <row r="453">
          <cell r="A453">
            <v>50655</v>
          </cell>
        </row>
        <row r="454">
          <cell r="A454">
            <v>50690</v>
          </cell>
        </row>
        <row r="455">
          <cell r="A455">
            <v>50711</v>
          </cell>
        </row>
        <row r="456">
          <cell r="A456">
            <v>50724</v>
          </cell>
        </row>
        <row r="457">
          <cell r="A457">
            <v>50764</v>
          </cell>
        </row>
        <row r="458">
          <cell r="A458">
            <v>50771</v>
          </cell>
        </row>
        <row r="459">
          <cell r="A459">
            <v>50822</v>
          </cell>
        </row>
        <row r="460">
          <cell r="A460">
            <v>50823</v>
          </cell>
        </row>
        <row r="461">
          <cell r="A461">
            <v>50868</v>
          </cell>
        </row>
        <row r="462">
          <cell r="A462">
            <v>50881</v>
          </cell>
        </row>
        <row r="463">
          <cell r="A463">
            <v>50891</v>
          </cell>
        </row>
        <row r="464">
          <cell r="A464">
            <v>50930</v>
          </cell>
        </row>
        <row r="465">
          <cell r="A465">
            <v>51020</v>
          </cell>
        </row>
        <row r="466">
          <cell r="A466">
            <v>51055</v>
          </cell>
        </row>
        <row r="467">
          <cell r="A467">
            <v>51076</v>
          </cell>
        </row>
        <row r="468">
          <cell r="A468">
            <v>51089</v>
          </cell>
        </row>
        <row r="469">
          <cell r="A469">
            <v>51129</v>
          </cell>
        </row>
        <row r="470">
          <cell r="A470">
            <v>51136</v>
          </cell>
        </row>
        <row r="471">
          <cell r="A471">
            <v>51179</v>
          </cell>
        </row>
        <row r="472">
          <cell r="A472">
            <v>51180</v>
          </cell>
        </row>
        <row r="473">
          <cell r="A473">
            <v>51225</v>
          </cell>
        </row>
        <row r="474">
          <cell r="A474">
            <v>51247</v>
          </cell>
        </row>
        <row r="475">
          <cell r="A475">
            <v>51257</v>
          </cell>
        </row>
        <row r="476">
          <cell r="A476">
            <v>51287</v>
          </cell>
        </row>
        <row r="477">
          <cell r="A477">
            <v>51386</v>
          </cell>
        </row>
        <row r="478">
          <cell r="A478">
            <v>51421</v>
          </cell>
        </row>
        <row r="479">
          <cell r="A479">
            <v>51442</v>
          </cell>
        </row>
        <row r="480">
          <cell r="A480">
            <v>51455</v>
          </cell>
        </row>
        <row r="481">
          <cell r="A481">
            <v>51495</v>
          </cell>
        </row>
        <row r="482">
          <cell r="A482">
            <v>51502</v>
          </cell>
        </row>
        <row r="483">
          <cell r="A483">
            <v>51564</v>
          </cell>
        </row>
        <row r="484">
          <cell r="A484">
            <v>51565</v>
          </cell>
        </row>
        <row r="485">
          <cell r="A485">
            <v>51610</v>
          </cell>
        </row>
        <row r="486">
          <cell r="A486">
            <v>51612</v>
          </cell>
        </row>
        <row r="487">
          <cell r="A487">
            <v>51622</v>
          </cell>
        </row>
        <row r="488">
          <cell r="A488">
            <v>51672</v>
          </cell>
        </row>
        <row r="489">
          <cell r="A489">
            <v>51751</v>
          </cell>
        </row>
        <row r="490">
          <cell r="A490">
            <v>51786</v>
          </cell>
        </row>
        <row r="491">
          <cell r="A491">
            <v>51807</v>
          </cell>
        </row>
        <row r="492">
          <cell r="A492">
            <v>51820</v>
          </cell>
        </row>
        <row r="493">
          <cell r="A493">
            <v>51860</v>
          </cell>
        </row>
        <row r="494">
          <cell r="A494">
            <v>51867</v>
          </cell>
        </row>
        <row r="495">
          <cell r="A495">
            <v>51914</v>
          </cell>
        </row>
        <row r="496">
          <cell r="A496">
            <v>51915</v>
          </cell>
        </row>
        <row r="497">
          <cell r="A497">
            <v>51960</v>
          </cell>
        </row>
        <row r="498">
          <cell r="A498">
            <v>51977</v>
          </cell>
        </row>
        <row r="499">
          <cell r="A499">
            <v>51987</v>
          </cell>
        </row>
        <row r="500">
          <cell r="A500">
            <v>52022</v>
          </cell>
        </row>
        <row r="501">
          <cell r="A501">
            <v>52116</v>
          </cell>
        </row>
        <row r="502">
          <cell r="A502">
            <v>52151</v>
          </cell>
        </row>
        <row r="503">
          <cell r="A503">
            <v>52172</v>
          </cell>
        </row>
        <row r="504">
          <cell r="A504">
            <v>52185</v>
          </cell>
        </row>
        <row r="505">
          <cell r="A505">
            <v>52225</v>
          </cell>
        </row>
        <row r="506">
          <cell r="A506">
            <v>52232</v>
          </cell>
        </row>
        <row r="507">
          <cell r="A507">
            <v>52271</v>
          </cell>
        </row>
        <row r="508">
          <cell r="A508">
            <v>52272</v>
          </cell>
        </row>
        <row r="509">
          <cell r="A509">
            <v>52317</v>
          </cell>
        </row>
        <row r="510">
          <cell r="A510">
            <v>52342</v>
          </cell>
        </row>
        <row r="511">
          <cell r="A511">
            <v>52352</v>
          </cell>
        </row>
        <row r="512">
          <cell r="A512">
            <v>52379</v>
          </cell>
        </row>
        <row r="513">
          <cell r="A513">
            <v>52481</v>
          </cell>
        </row>
        <row r="514">
          <cell r="A514">
            <v>52516</v>
          </cell>
        </row>
        <row r="515">
          <cell r="A515">
            <v>52537</v>
          </cell>
        </row>
        <row r="516">
          <cell r="A516">
            <v>52550</v>
          </cell>
        </row>
        <row r="517">
          <cell r="A517">
            <v>52590</v>
          </cell>
        </row>
        <row r="518">
          <cell r="A518">
            <v>52597</v>
          </cell>
        </row>
        <row r="519">
          <cell r="A519">
            <v>52656</v>
          </cell>
        </row>
        <row r="520">
          <cell r="A520">
            <v>52657</v>
          </cell>
        </row>
        <row r="521">
          <cell r="A521">
            <v>52702</v>
          </cell>
        </row>
        <row r="522">
          <cell r="A522">
            <v>52708</v>
          </cell>
        </row>
        <row r="523">
          <cell r="A523">
            <v>52718</v>
          </cell>
        </row>
        <row r="524">
          <cell r="A524">
            <v>52764</v>
          </cell>
        </row>
        <row r="525">
          <cell r="A525">
            <v>52847</v>
          </cell>
        </row>
        <row r="526">
          <cell r="A526">
            <v>52882</v>
          </cell>
        </row>
        <row r="527">
          <cell r="A527">
            <v>52903</v>
          </cell>
        </row>
        <row r="528">
          <cell r="A528">
            <v>52916</v>
          </cell>
        </row>
        <row r="529">
          <cell r="A529">
            <v>52956</v>
          </cell>
        </row>
        <row r="530">
          <cell r="A530">
            <v>52963</v>
          </cell>
        </row>
        <row r="531">
          <cell r="A531">
            <v>53013</v>
          </cell>
        </row>
        <row r="532">
          <cell r="A532">
            <v>53014</v>
          </cell>
        </row>
        <row r="533">
          <cell r="A533">
            <v>53059</v>
          </cell>
        </row>
        <row r="534">
          <cell r="A534">
            <v>53073</v>
          </cell>
        </row>
        <row r="535">
          <cell r="A535">
            <v>53083</v>
          </cell>
        </row>
        <row r="536">
          <cell r="A536">
            <v>53121</v>
          </cell>
        </row>
        <row r="537">
          <cell r="A537">
            <v>53212</v>
          </cell>
        </row>
        <row r="538">
          <cell r="A538">
            <v>53247</v>
          </cell>
        </row>
        <row r="539">
          <cell r="A539">
            <v>53268</v>
          </cell>
        </row>
        <row r="540">
          <cell r="A540">
            <v>53281</v>
          </cell>
        </row>
        <row r="541">
          <cell r="A541">
            <v>53321</v>
          </cell>
        </row>
        <row r="542">
          <cell r="A542">
            <v>53328</v>
          </cell>
        </row>
        <row r="543">
          <cell r="A543">
            <v>53363</v>
          </cell>
        </row>
        <row r="544">
          <cell r="A544">
            <v>53364</v>
          </cell>
        </row>
        <row r="545">
          <cell r="A545">
            <v>53409</v>
          </cell>
        </row>
        <row r="546">
          <cell r="A546">
            <v>53438</v>
          </cell>
        </row>
        <row r="547">
          <cell r="A547">
            <v>53448</v>
          </cell>
        </row>
        <row r="548">
          <cell r="A548">
            <v>53471</v>
          </cell>
        </row>
        <row r="549">
          <cell r="A549">
            <v>53577</v>
          </cell>
        </row>
        <row r="550">
          <cell r="A550">
            <v>53612</v>
          </cell>
        </row>
        <row r="551">
          <cell r="A551">
            <v>53633</v>
          </cell>
        </row>
        <row r="552">
          <cell r="A552">
            <v>53646</v>
          </cell>
        </row>
        <row r="553">
          <cell r="A553">
            <v>53686</v>
          </cell>
        </row>
        <row r="554">
          <cell r="A554">
            <v>53693</v>
          </cell>
        </row>
        <row r="555">
          <cell r="A555">
            <v>53748</v>
          </cell>
        </row>
        <row r="556">
          <cell r="A556">
            <v>53749</v>
          </cell>
        </row>
        <row r="557">
          <cell r="A557">
            <v>53794</v>
          </cell>
        </row>
        <row r="558">
          <cell r="A558">
            <v>53803</v>
          </cell>
        </row>
        <row r="559">
          <cell r="A559">
            <v>53813</v>
          </cell>
        </row>
        <row r="560">
          <cell r="A560">
            <v>53856</v>
          </cell>
        </row>
        <row r="561">
          <cell r="A561">
            <v>53942</v>
          </cell>
        </row>
        <row r="562">
          <cell r="A562">
            <v>53977</v>
          </cell>
        </row>
        <row r="563">
          <cell r="A563">
            <v>53998</v>
          </cell>
        </row>
        <row r="564">
          <cell r="A564">
            <v>54011</v>
          </cell>
        </row>
        <row r="565">
          <cell r="A565">
            <v>54051</v>
          </cell>
        </row>
        <row r="566">
          <cell r="A566">
            <v>54058</v>
          </cell>
        </row>
        <row r="567">
          <cell r="A567">
            <v>54105</v>
          </cell>
        </row>
        <row r="568">
          <cell r="A568">
            <v>54106</v>
          </cell>
        </row>
        <row r="569">
          <cell r="A569">
            <v>54151</v>
          </cell>
        </row>
        <row r="570">
          <cell r="A570">
            <v>54169</v>
          </cell>
        </row>
        <row r="571">
          <cell r="A571">
            <v>54179</v>
          </cell>
        </row>
        <row r="572">
          <cell r="A572">
            <v>54213</v>
          </cell>
        </row>
        <row r="573">
          <cell r="A573">
            <v>54308</v>
          </cell>
        </row>
        <row r="574">
          <cell r="A574">
            <v>54343</v>
          </cell>
        </row>
        <row r="575">
          <cell r="A575">
            <v>54364</v>
          </cell>
        </row>
        <row r="576">
          <cell r="A576">
            <v>54377</v>
          </cell>
        </row>
        <row r="577">
          <cell r="A577">
            <v>54417</v>
          </cell>
        </row>
        <row r="578">
          <cell r="A578">
            <v>54424</v>
          </cell>
        </row>
        <row r="579">
          <cell r="A579">
            <v>54483</v>
          </cell>
        </row>
        <row r="580">
          <cell r="A580">
            <v>54484</v>
          </cell>
        </row>
        <row r="581">
          <cell r="A581">
            <v>54529</v>
          </cell>
        </row>
        <row r="582">
          <cell r="A582">
            <v>54534</v>
          </cell>
        </row>
        <row r="583">
          <cell r="A583">
            <v>54544</v>
          </cell>
        </row>
        <row r="584">
          <cell r="A584">
            <v>54591</v>
          </cell>
        </row>
        <row r="585">
          <cell r="A585">
            <v>54673</v>
          </cell>
        </row>
        <row r="586">
          <cell r="A586">
            <v>54708</v>
          </cell>
        </row>
        <row r="587">
          <cell r="A587">
            <v>54729</v>
          </cell>
        </row>
        <row r="588">
          <cell r="A588">
            <v>54742</v>
          </cell>
        </row>
        <row r="589">
          <cell r="A589">
            <v>54782</v>
          </cell>
        </row>
        <row r="590">
          <cell r="A590">
            <v>54789</v>
          </cell>
        </row>
        <row r="591">
          <cell r="A591">
            <v>54840</v>
          </cell>
        </row>
        <row r="592">
          <cell r="A592">
            <v>54841</v>
          </cell>
        </row>
        <row r="593">
          <cell r="A593">
            <v>54886</v>
          </cell>
        </row>
        <row r="594">
          <cell r="A594">
            <v>54899</v>
          </cell>
        </row>
        <row r="595">
          <cell r="A595">
            <v>54909</v>
          </cell>
        </row>
        <row r="596">
          <cell r="A596">
            <v>54948</v>
          </cell>
        </row>
        <row r="597">
          <cell r="A597">
            <v>55038</v>
          </cell>
        </row>
        <row r="598">
          <cell r="A598">
            <v>55073</v>
          </cell>
        </row>
        <row r="599">
          <cell r="A599">
            <v>55094</v>
          </cell>
        </row>
        <row r="600">
          <cell r="A600">
            <v>55107</v>
          </cell>
        </row>
        <row r="601">
          <cell r="A601">
            <v>55147</v>
          </cell>
        </row>
        <row r="602">
          <cell r="A602">
            <v>55154</v>
          </cell>
        </row>
        <row r="603">
          <cell r="A603">
            <v>55197</v>
          </cell>
        </row>
        <row r="604">
          <cell r="A604">
            <v>55198</v>
          </cell>
        </row>
        <row r="605">
          <cell r="A605">
            <v>55243</v>
          </cell>
        </row>
        <row r="606">
          <cell r="A606">
            <v>55264</v>
          </cell>
        </row>
        <row r="607">
          <cell r="A607">
            <v>55274</v>
          </cell>
        </row>
        <row r="608">
          <cell r="A608">
            <v>55305</v>
          </cell>
        </row>
        <row r="609">
          <cell r="A609">
            <v>55403</v>
          </cell>
        </row>
        <row r="610">
          <cell r="A610">
            <v>55438</v>
          </cell>
        </row>
        <row r="611">
          <cell r="A611">
            <v>55459</v>
          </cell>
        </row>
        <row r="612">
          <cell r="A612">
            <v>55472</v>
          </cell>
        </row>
        <row r="613">
          <cell r="A613">
            <v>55512</v>
          </cell>
        </row>
        <row r="614">
          <cell r="A614">
            <v>55519</v>
          </cell>
        </row>
        <row r="615">
          <cell r="A615">
            <v>55582</v>
          </cell>
        </row>
        <row r="616">
          <cell r="A616">
            <v>55583</v>
          </cell>
        </row>
        <row r="617">
          <cell r="A617">
            <v>55628</v>
          </cell>
        </row>
        <row r="618">
          <cell r="A618">
            <v>55630</v>
          </cell>
        </row>
        <row r="619">
          <cell r="A619">
            <v>55640</v>
          </cell>
        </row>
        <row r="620">
          <cell r="A620">
            <v>55690</v>
          </cell>
        </row>
        <row r="621">
          <cell r="A621">
            <v>55769</v>
          </cell>
        </row>
        <row r="622">
          <cell r="A622">
            <v>55804</v>
          </cell>
        </row>
        <row r="623">
          <cell r="A623">
            <v>55825</v>
          </cell>
        </row>
        <row r="624">
          <cell r="A624">
            <v>55838</v>
          </cell>
        </row>
        <row r="625">
          <cell r="A625">
            <v>55878</v>
          </cell>
        </row>
        <row r="626">
          <cell r="A626">
            <v>55885</v>
          </cell>
        </row>
        <row r="627">
          <cell r="A627">
            <v>55932</v>
          </cell>
        </row>
        <row r="628">
          <cell r="A628">
            <v>55933</v>
          </cell>
        </row>
        <row r="629">
          <cell r="A629">
            <v>55978</v>
          </cell>
        </row>
        <row r="630">
          <cell r="A630">
            <v>55995</v>
          </cell>
        </row>
        <row r="631">
          <cell r="A631">
            <v>56005</v>
          </cell>
        </row>
        <row r="632">
          <cell r="A632">
            <v>56040</v>
          </cell>
        </row>
        <row r="633">
          <cell r="A633">
            <v>56134</v>
          </cell>
        </row>
        <row r="634">
          <cell r="A634">
            <v>56169</v>
          </cell>
        </row>
        <row r="635">
          <cell r="A635">
            <v>56190</v>
          </cell>
        </row>
        <row r="636">
          <cell r="A636">
            <v>56203</v>
          </cell>
        </row>
        <row r="637">
          <cell r="A637">
            <v>56243</v>
          </cell>
        </row>
        <row r="638">
          <cell r="A638">
            <v>56250</v>
          </cell>
        </row>
        <row r="639">
          <cell r="A639">
            <v>56289</v>
          </cell>
        </row>
        <row r="640">
          <cell r="A640">
            <v>56290</v>
          </cell>
        </row>
        <row r="641">
          <cell r="A641">
            <v>56335</v>
          </cell>
        </row>
        <row r="642">
          <cell r="A642">
            <v>56360</v>
          </cell>
        </row>
        <row r="643">
          <cell r="A643">
            <v>56370</v>
          </cell>
        </row>
        <row r="644">
          <cell r="A644">
            <v>56397</v>
          </cell>
        </row>
        <row r="645">
          <cell r="A645">
            <v>56499</v>
          </cell>
        </row>
        <row r="646">
          <cell r="A646">
            <v>56534</v>
          </cell>
        </row>
        <row r="647">
          <cell r="A647">
            <v>56555</v>
          </cell>
        </row>
        <row r="648">
          <cell r="A648">
            <v>56568</v>
          </cell>
        </row>
        <row r="649">
          <cell r="A649">
            <v>56608</v>
          </cell>
        </row>
        <row r="650">
          <cell r="A650">
            <v>56615</v>
          </cell>
        </row>
        <row r="651">
          <cell r="A651">
            <v>56674</v>
          </cell>
        </row>
        <row r="652">
          <cell r="A652">
            <v>56675</v>
          </cell>
        </row>
        <row r="653">
          <cell r="A653">
            <v>56720</v>
          </cell>
        </row>
        <row r="654">
          <cell r="A654">
            <v>56725</v>
          </cell>
        </row>
        <row r="655">
          <cell r="A655">
            <v>56735</v>
          </cell>
        </row>
        <row r="656">
          <cell r="A656">
            <v>56782</v>
          </cell>
        </row>
        <row r="657">
          <cell r="A657">
            <v>56864</v>
          </cell>
        </row>
        <row r="658">
          <cell r="A658">
            <v>56899</v>
          </cell>
        </row>
        <row r="659">
          <cell r="A659">
            <v>56920</v>
          </cell>
        </row>
        <row r="660">
          <cell r="A660">
            <v>56933</v>
          </cell>
        </row>
        <row r="661">
          <cell r="A661">
            <v>56973</v>
          </cell>
        </row>
        <row r="662">
          <cell r="A662">
            <v>56980</v>
          </cell>
        </row>
        <row r="663">
          <cell r="A663">
            <v>57024</v>
          </cell>
        </row>
        <row r="664">
          <cell r="A664">
            <v>57025</v>
          </cell>
        </row>
        <row r="665">
          <cell r="A665">
            <v>57070</v>
          </cell>
        </row>
        <row r="666">
          <cell r="A666">
            <v>57091</v>
          </cell>
        </row>
        <row r="667">
          <cell r="A667">
            <v>57101</v>
          </cell>
        </row>
        <row r="668">
          <cell r="A668">
            <v>57132</v>
          </cell>
        </row>
        <row r="669">
          <cell r="A669">
            <v>57230</v>
          </cell>
        </row>
        <row r="670">
          <cell r="A670">
            <v>57265</v>
          </cell>
        </row>
        <row r="671">
          <cell r="A671">
            <v>57286</v>
          </cell>
        </row>
        <row r="672">
          <cell r="A672">
            <v>57299</v>
          </cell>
        </row>
        <row r="673">
          <cell r="A673">
            <v>57339</v>
          </cell>
        </row>
        <row r="674">
          <cell r="A674">
            <v>57346</v>
          </cell>
        </row>
        <row r="675">
          <cell r="A675">
            <v>57409</v>
          </cell>
        </row>
        <row r="676">
          <cell r="A676">
            <v>57410</v>
          </cell>
        </row>
        <row r="677">
          <cell r="A677">
            <v>57455</v>
          </cell>
        </row>
        <row r="678">
          <cell r="A678">
            <v>57456</v>
          </cell>
        </row>
        <row r="679">
          <cell r="A679">
            <v>57466</v>
          </cell>
        </row>
        <row r="680">
          <cell r="A680">
            <v>57517</v>
          </cell>
        </row>
        <row r="681">
          <cell r="A681">
            <v>57595</v>
          </cell>
        </row>
        <row r="682">
          <cell r="A682">
            <v>57630</v>
          </cell>
        </row>
        <row r="683">
          <cell r="A683">
            <v>57651</v>
          </cell>
        </row>
        <row r="684">
          <cell r="A684">
            <v>57664</v>
          </cell>
        </row>
        <row r="685">
          <cell r="A685">
            <v>57704</v>
          </cell>
        </row>
        <row r="686">
          <cell r="A686">
            <v>57711</v>
          </cell>
        </row>
        <row r="687">
          <cell r="A687">
            <v>57766</v>
          </cell>
        </row>
        <row r="688">
          <cell r="A688">
            <v>57767</v>
          </cell>
        </row>
        <row r="689">
          <cell r="A689">
            <v>57812</v>
          </cell>
        </row>
        <row r="690">
          <cell r="A690">
            <v>57821</v>
          </cell>
        </row>
        <row r="691">
          <cell r="A691">
            <v>57831</v>
          </cell>
        </row>
        <row r="692">
          <cell r="A692">
            <v>57874</v>
          </cell>
        </row>
        <row r="693">
          <cell r="A693">
            <v>57960</v>
          </cell>
        </row>
        <row r="694">
          <cell r="A694">
            <v>57995</v>
          </cell>
        </row>
        <row r="695">
          <cell r="A695">
            <v>58016</v>
          </cell>
        </row>
        <row r="696">
          <cell r="A696">
            <v>58029</v>
          </cell>
        </row>
        <row r="697">
          <cell r="A697">
            <v>58069</v>
          </cell>
        </row>
        <row r="698">
          <cell r="A698">
            <v>58076</v>
          </cell>
        </row>
        <row r="699">
          <cell r="A699">
            <v>58116</v>
          </cell>
        </row>
        <row r="700">
          <cell r="A700">
            <v>58117</v>
          </cell>
        </row>
        <row r="701">
          <cell r="A701">
            <v>58162</v>
          </cell>
        </row>
        <row r="702">
          <cell r="A702">
            <v>58186</v>
          </cell>
        </row>
        <row r="703">
          <cell r="A703">
            <v>58196</v>
          </cell>
        </row>
        <row r="704">
          <cell r="A704">
            <v>58224</v>
          </cell>
        </row>
        <row r="705">
          <cell r="A705">
            <v>58325</v>
          </cell>
        </row>
        <row r="706">
          <cell r="A706">
            <v>58360</v>
          </cell>
        </row>
        <row r="707">
          <cell r="A707">
            <v>58381</v>
          </cell>
        </row>
        <row r="708">
          <cell r="A708">
            <v>58394</v>
          </cell>
        </row>
        <row r="709">
          <cell r="A709">
            <v>58434</v>
          </cell>
        </row>
        <row r="710">
          <cell r="A710">
            <v>58441</v>
          </cell>
        </row>
        <row r="711">
          <cell r="A711">
            <v>58501</v>
          </cell>
        </row>
        <row r="712">
          <cell r="A712">
            <v>58502</v>
          </cell>
        </row>
        <row r="713">
          <cell r="A713">
            <v>58547</v>
          </cell>
        </row>
        <row r="714">
          <cell r="A714">
            <v>58552</v>
          </cell>
        </row>
        <row r="715">
          <cell r="A715">
            <v>58562</v>
          </cell>
        </row>
        <row r="716">
          <cell r="A716">
            <v>58609</v>
          </cell>
        </row>
        <row r="717">
          <cell r="A717">
            <v>58691</v>
          </cell>
        </row>
        <row r="718">
          <cell r="A718">
            <v>58726</v>
          </cell>
        </row>
        <row r="719">
          <cell r="A719">
            <v>58747</v>
          </cell>
        </row>
        <row r="720">
          <cell r="A720">
            <v>58760</v>
          </cell>
        </row>
        <row r="721">
          <cell r="A721">
            <v>58800</v>
          </cell>
        </row>
        <row r="722">
          <cell r="A722">
            <v>58807</v>
          </cell>
        </row>
        <row r="723">
          <cell r="A723">
            <v>58858</v>
          </cell>
        </row>
        <row r="724">
          <cell r="A724">
            <v>58859</v>
          </cell>
        </row>
        <row r="725">
          <cell r="A725">
            <v>58904</v>
          </cell>
        </row>
        <row r="726">
          <cell r="A726">
            <v>58917</v>
          </cell>
        </row>
        <row r="727">
          <cell r="A727">
            <v>58927</v>
          </cell>
        </row>
        <row r="728">
          <cell r="A728">
            <v>58966</v>
          </cell>
        </row>
        <row r="729">
          <cell r="A729">
            <v>59056</v>
          </cell>
        </row>
        <row r="730">
          <cell r="A730">
            <v>59091</v>
          </cell>
        </row>
        <row r="731">
          <cell r="A731">
            <v>59112</v>
          </cell>
        </row>
        <row r="732">
          <cell r="A732">
            <v>59125</v>
          </cell>
        </row>
        <row r="733">
          <cell r="A733">
            <v>59165</v>
          </cell>
        </row>
        <row r="734">
          <cell r="A734">
            <v>59172</v>
          </cell>
        </row>
        <row r="735">
          <cell r="A735">
            <v>59208</v>
          </cell>
        </row>
        <row r="736">
          <cell r="A736">
            <v>59209</v>
          </cell>
        </row>
        <row r="737">
          <cell r="A737">
            <v>59254</v>
          </cell>
        </row>
        <row r="738">
          <cell r="A738">
            <v>59282</v>
          </cell>
        </row>
        <row r="739">
          <cell r="A739">
            <v>59292</v>
          </cell>
        </row>
        <row r="740">
          <cell r="A740">
            <v>59316</v>
          </cell>
        </row>
        <row r="741">
          <cell r="A741">
            <v>59421</v>
          </cell>
        </row>
        <row r="742">
          <cell r="A742">
            <v>59456</v>
          </cell>
        </row>
        <row r="743">
          <cell r="A743">
            <v>59477</v>
          </cell>
        </row>
        <row r="744">
          <cell r="A744">
            <v>59490</v>
          </cell>
        </row>
        <row r="745">
          <cell r="A745">
            <v>59530</v>
          </cell>
        </row>
        <row r="746">
          <cell r="A746">
            <v>59537</v>
          </cell>
        </row>
        <row r="747">
          <cell r="A747">
            <v>59593</v>
          </cell>
        </row>
        <row r="748">
          <cell r="A748">
            <v>59594</v>
          </cell>
        </row>
        <row r="749">
          <cell r="A749">
            <v>59639</v>
          </cell>
        </row>
        <row r="750">
          <cell r="A750">
            <v>59647</v>
          </cell>
        </row>
        <row r="751">
          <cell r="A751">
            <v>59657</v>
          </cell>
        </row>
        <row r="752">
          <cell r="A752">
            <v>59701</v>
          </cell>
        </row>
        <row r="753">
          <cell r="A753">
            <v>59786</v>
          </cell>
        </row>
        <row r="754">
          <cell r="A754">
            <v>59821</v>
          </cell>
        </row>
        <row r="755">
          <cell r="A755">
            <v>59842</v>
          </cell>
        </row>
        <row r="756">
          <cell r="A756">
            <v>59855</v>
          </cell>
        </row>
        <row r="757">
          <cell r="A757">
            <v>59895</v>
          </cell>
        </row>
        <row r="758">
          <cell r="A758">
            <v>59902</v>
          </cell>
        </row>
        <row r="759">
          <cell r="A759">
            <v>59950</v>
          </cell>
        </row>
        <row r="760">
          <cell r="A760">
            <v>59951</v>
          </cell>
        </row>
        <row r="761">
          <cell r="A761">
            <v>59996</v>
          </cell>
        </row>
        <row r="762">
          <cell r="A762">
            <v>60013</v>
          </cell>
        </row>
        <row r="763">
          <cell r="A763">
            <v>60023</v>
          </cell>
        </row>
        <row r="764">
          <cell r="A764">
            <v>60058</v>
          </cell>
        </row>
        <row r="765">
          <cell r="A765">
            <v>60152</v>
          </cell>
        </row>
        <row r="766">
          <cell r="A766">
            <v>60187</v>
          </cell>
        </row>
        <row r="767">
          <cell r="A767">
            <v>60208</v>
          </cell>
        </row>
        <row r="768">
          <cell r="A768">
            <v>60221</v>
          </cell>
        </row>
        <row r="769">
          <cell r="A769">
            <v>60261</v>
          </cell>
        </row>
        <row r="770">
          <cell r="A770">
            <v>60268</v>
          </cell>
        </row>
        <row r="771">
          <cell r="A771">
            <v>60307</v>
          </cell>
        </row>
        <row r="772">
          <cell r="A772">
            <v>60308</v>
          </cell>
        </row>
        <row r="773">
          <cell r="A773">
            <v>60353</v>
          </cell>
        </row>
        <row r="774">
          <cell r="A774">
            <v>60378</v>
          </cell>
        </row>
        <row r="775">
          <cell r="A775">
            <v>60388</v>
          </cell>
        </row>
        <row r="776">
          <cell r="A776">
            <v>60415</v>
          </cell>
        </row>
        <row r="777">
          <cell r="A777">
            <v>60517</v>
          </cell>
        </row>
        <row r="778">
          <cell r="A778">
            <v>60552</v>
          </cell>
        </row>
        <row r="779">
          <cell r="A779">
            <v>60573</v>
          </cell>
        </row>
        <row r="780">
          <cell r="A780">
            <v>60586</v>
          </cell>
        </row>
        <row r="781">
          <cell r="A781">
            <v>60626</v>
          </cell>
        </row>
        <row r="782">
          <cell r="A782">
            <v>60633</v>
          </cell>
        </row>
        <row r="783">
          <cell r="A783">
            <v>60685</v>
          </cell>
        </row>
        <row r="784">
          <cell r="A784">
            <v>60686</v>
          </cell>
        </row>
        <row r="785">
          <cell r="A785">
            <v>60731</v>
          </cell>
        </row>
        <row r="786">
          <cell r="A786">
            <v>60743</v>
          </cell>
        </row>
        <row r="787">
          <cell r="A787">
            <v>60753</v>
          </cell>
        </row>
        <row r="788">
          <cell r="A788">
            <v>60793</v>
          </cell>
        </row>
        <row r="789">
          <cell r="A789">
            <v>60882</v>
          </cell>
        </row>
        <row r="790">
          <cell r="A790">
            <v>60917</v>
          </cell>
        </row>
        <row r="791">
          <cell r="A791">
            <v>60938</v>
          </cell>
        </row>
        <row r="792">
          <cell r="A792">
            <v>60951</v>
          </cell>
        </row>
        <row r="793">
          <cell r="A793">
            <v>60991</v>
          </cell>
        </row>
        <row r="794">
          <cell r="A794">
            <v>60998</v>
          </cell>
        </row>
        <row r="795">
          <cell r="A795">
            <v>61042</v>
          </cell>
        </row>
        <row r="796">
          <cell r="A796">
            <v>61043</v>
          </cell>
        </row>
        <row r="797">
          <cell r="A797">
            <v>61088</v>
          </cell>
        </row>
        <row r="798">
          <cell r="A798">
            <v>61108</v>
          </cell>
        </row>
        <row r="799">
          <cell r="A799">
            <v>61118</v>
          </cell>
        </row>
        <row r="800">
          <cell r="A800">
            <v>61150</v>
          </cell>
        </row>
        <row r="801">
          <cell r="A801">
            <v>61247</v>
          </cell>
        </row>
        <row r="802">
          <cell r="A802">
            <v>61282</v>
          </cell>
        </row>
        <row r="803">
          <cell r="A803">
            <v>61303</v>
          </cell>
        </row>
        <row r="804">
          <cell r="A804">
            <v>61316</v>
          </cell>
        </row>
        <row r="805">
          <cell r="A805">
            <v>61356</v>
          </cell>
        </row>
        <row r="806">
          <cell r="A806">
            <v>61363</v>
          </cell>
        </row>
        <row r="807">
          <cell r="A807">
            <v>61427</v>
          </cell>
        </row>
        <row r="808">
          <cell r="A808">
            <v>61428</v>
          </cell>
        </row>
        <row r="809">
          <cell r="A809">
            <v>61473</v>
          </cell>
        </row>
        <row r="810">
          <cell r="A810">
            <v>61474</v>
          </cell>
        </row>
        <row r="811">
          <cell r="A811">
            <v>61484</v>
          </cell>
        </row>
        <row r="812">
          <cell r="A812">
            <v>61535</v>
          </cell>
        </row>
        <row r="813">
          <cell r="A813">
            <v>61613</v>
          </cell>
        </row>
        <row r="814">
          <cell r="A814">
            <v>61648</v>
          </cell>
        </row>
        <row r="815">
          <cell r="A815">
            <v>61669</v>
          </cell>
        </row>
        <row r="816">
          <cell r="A816">
            <v>61682</v>
          </cell>
        </row>
        <row r="817">
          <cell r="A817">
            <v>61722</v>
          </cell>
        </row>
        <row r="818">
          <cell r="A818">
            <v>61729</v>
          </cell>
        </row>
        <row r="819">
          <cell r="A819">
            <v>61784</v>
          </cell>
        </row>
        <row r="820">
          <cell r="A820">
            <v>61785</v>
          </cell>
        </row>
        <row r="821">
          <cell r="A821">
            <v>61830</v>
          </cell>
        </row>
        <row r="822">
          <cell r="A822">
            <v>61839</v>
          </cell>
        </row>
        <row r="823">
          <cell r="A823">
            <v>61849</v>
          </cell>
        </row>
        <row r="824">
          <cell r="A824">
            <v>61892</v>
          </cell>
        </row>
        <row r="825">
          <cell r="A825">
            <v>61978</v>
          </cell>
        </row>
        <row r="826">
          <cell r="A826">
            <v>62013</v>
          </cell>
        </row>
        <row r="827">
          <cell r="A827">
            <v>62034</v>
          </cell>
        </row>
        <row r="828">
          <cell r="A828">
            <v>62047</v>
          </cell>
        </row>
        <row r="829">
          <cell r="A829">
            <v>62087</v>
          </cell>
        </row>
        <row r="830">
          <cell r="A830">
            <v>62094</v>
          </cell>
        </row>
        <row r="831">
          <cell r="A831">
            <v>62134</v>
          </cell>
        </row>
        <row r="832">
          <cell r="A832">
            <v>62135</v>
          </cell>
        </row>
        <row r="833">
          <cell r="A833">
            <v>62180</v>
          </cell>
        </row>
        <row r="834">
          <cell r="A834">
            <v>62204</v>
          </cell>
        </row>
        <row r="835">
          <cell r="A835">
            <v>62214</v>
          </cell>
        </row>
        <row r="836">
          <cell r="A836">
            <v>62242</v>
          </cell>
        </row>
        <row r="837">
          <cell r="A837">
            <v>62343</v>
          </cell>
        </row>
        <row r="838">
          <cell r="A838">
            <v>62378</v>
          </cell>
        </row>
        <row r="839">
          <cell r="A839">
            <v>62399</v>
          </cell>
        </row>
        <row r="840">
          <cell r="A840">
            <v>62412</v>
          </cell>
        </row>
        <row r="841">
          <cell r="A841">
            <v>62452</v>
          </cell>
        </row>
        <row r="842">
          <cell r="A842">
            <v>62459</v>
          </cell>
        </row>
        <row r="843">
          <cell r="A843">
            <v>62519</v>
          </cell>
        </row>
        <row r="844">
          <cell r="A844">
            <v>62520</v>
          </cell>
        </row>
        <row r="845">
          <cell r="A845">
            <v>62565</v>
          </cell>
        </row>
        <row r="846">
          <cell r="A846">
            <v>62569</v>
          </cell>
        </row>
        <row r="847">
          <cell r="A847">
            <v>62579</v>
          </cell>
        </row>
        <row r="848">
          <cell r="A848">
            <v>62627</v>
          </cell>
        </row>
        <row r="849">
          <cell r="A849">
            <v>62708</v>
          </cell>
        </row>
        <row r="850">
          <cell r="A850">
            <v>62743</v>
          </cell>
        </row>
        <row r="851">
          <cell r="A851">
            <v>62764</v>
          </cell>
        </row>
        <row r="852">
          <cell r="A852">
            <v>62777</v>
          </cell>
        </row>
        <row r="853">
          <cell r="A853">
            <v>62817</v>
          </cell>
        </row>
        <row r="854">
          <cell r="A854">
            <v>62824</v>
          </cell>
        </row>
        <row r="855">
          <cell r="A855">
            <v>62876</v>
          </cell>
        </row>
        <row r="856">
          <cell r="A856">
            <v>62877</v>
          </cell>
        </row>
        <row r="857">
          <cell r="A857">
            <v>62922</v>
          </cell>
        </row>
        <row r="858">
          <cell r="A858">
            <v>62935</v>
          </cell>
        </row>
        <row r="859">
          <cell r="A859">
            <v>62945</v>
          </cell>
        </row>
        <row r="860">
          <cell r="A860">
            <v>62984</v>
          </cell>
        </row>
        <row r="861">
          <cell r="A861">
            <v>63074</v>
          </cell>
        </row>
        <row r="862">
          <cell r="A862">
            <v>63109</v>
          </cell>
        </row>
        <row r="863">
          <cell r="A863">
            <v>63130</v>
          </cell>
        </row>
        <row r="864">
          <cell r="A864">
            <v>63143</v>
          </cell>
        </row>
        <row r="865">
          <cell r="A865">
            <v>63183</v>
          </cell>
        </row>
        <row r="866">
          <cell r="A866">
            <v>63190</v>
          </cell>
        </row>
        <row r="867">
          <cell r="A867">
            <v>63226</v>
          </cell>
        </row>
        <row r="868">
          <cell r="A868">
            <v>63227</v>
          </cell>
        </row>
        <row r="869">
          <cell r="A869">
            <v>63272</v>
          </cell>
        </row>
        <row r="870">
          <cell r="A870">
            <v>63300</v>
          </cell>
        </row>
        <row r="871">
          <cell r="A871">
            <v>63310</v>
          </cell>
        </row>
        <row r="872">
          <cell r="A872">
            <v>63334</v>
          </cell>
        </row>
        <row r="873">
          <cell r="A873">
            <v>63439</v>
          </cell>
        </row>
        <row r="874">
          <cell r="A874">
            <v>63474</v>
          </cell>
        </row>
        <row r="875">
          <cell r="A875">
            <v>63495</v>
          </cell>
        </row>
        <row r="876">
          <cell r="A876">
            <v>63508</v>
          </cell>
        </row>
        <row r="877">
          <cell r="A877">
            <v>63548</v>
          </cell>
        </row>
        <row r="878">
          <cell r="A878">
            <v>63555</v>
          </cell>
        </row>
        <row r="879">
          <cell r="A879">
            <v>63611</v>
          </cell>
        </row>
        <row r="880">
          <cell r="A880">
            <v>63612</v>
          </cell>
        </row>
        <row r="881">
          <cell r="A881">
            <v>63657</v>
          </cell>
        </row>
        <row r="882">
          <cell r="A882">
            <v>63665</v>
          </cell>
        </row>
        <row r="883">
          <cell r="A883">
            <v>63675</v>
          </cell>
        </row>
        <row r="884">
          <cell r="A884">
            <v>63719</v>
          </cell>
        </row>
        <row r="885">
          <cell r="A885">
            <v>63804</v>
          </cell>
        </row>
        <row r="886">
          <cell r="A886">
            <v>63839</v>
          </cell>
        </row>
        <row r="887">
          <cell r="A887">
            <v>63860</v>
          </cell>
        </row>
        <row r="888">
          <cell r="A888">
            <v>63873</v>
          </cell>
        </row>
        <row r="889">
          <cell r="A889">
            <v>63913</v>
          </cell>
        </row>
        <row r="890">
          <cell r="A890">
            <v>63920</v>
          </cell>
        </row>
        <row r="891">
          <cell r="A891">
            <v>63968</v>
          </cell>
        </row>
        <row r="892">
          <cell r="A892">
            <v>63969</v>
          </cell>
        </row>
        <row r="893">
          <cell r="A893">
            <v>64014</v>
          </cell>
        </row>
        <row r="894">
          <cell r="A894">
            <v>64030</v>
          </cell>
        </row>
        <row r="895">
          <cell r="A895">
            <v>64040</v>
          </cell>
        </row>
        <row r="896">
          <cell r="A896">
            <v>64076</v>
          </cell>
        </row>
        <row r="897">
          <cell r="A897">
            <v>64169</v>
          </cell>
        </row>
        <row r="898">
          <cell r="A898">
            <v>64204</v>
          </cell>
        </row>
        <row r="899">
          <cell r="A899">
            <v>64225</v>
          </cell>
        </row>
        <row r="900">
          <cell r="A900">
            <v>64238</v>
          </cell>
        </row>
        <row r="901">
          <cell r="A901">
            <v>64278</v>
          </cell>
        </row>
        <row r="902">
          <cell r="A902">
            <v>64285</v>
          </cell>
        </row>
        <row r="903">
          <cell r="A903">
            <v>64346</v>
          </cell>
        </row>
        <row r="904">
          <cell r="A904">
            <v>64347</v>
          </cell>
        </row>
        <row r="905">
          <cell r="A905">
            <v>64392</v>
          </cell>
        </row>
        <row r="906">
          <cell r="A906">
            <v>64396</v>
          </cell>
        </row>
        <row r="907">
          <cell r="A907">
            <v>64406</v>
          </cell>
        </row>
        <row r="908">
          <cell r="A908">
            <v>64454</v>
          </cell>
        </row>
        <row r="909">
          <cell r="A909">
            <v>64535</v>
          </cell>
        </row>
        <row r="910">
          <cell r="A910">
            <v>64570</v>
          </cell>
        </row>
        <row r="911">
          <cell r="A911">
            <v>64591</v>
          </cell>
        </row>
        <row r="912">
          <cell r="A912">
            <v>64604</v>
          </cell>
        </row>
        <row r="913">
          <cell r="A913">
            <v>64644</v>
          </cell>
        </row>
        <row r="914">
          <cell r="A914">
            <v>64651</v>
          </cell>
        </row>
        <row r="915">
          <cell r="A915">
            <v>64703</v>
          </cell>
        </row>
        <row r="916">
          <cell r="A916">
            <v>64704</v>
          </cell>
        </row>
        <row r="917">
          <cell r="A917">
            <v>64749</v>
          </cell>
        </row>
        <row r="918">
          <cell r="A918">
            <v>64761</v>
          </cell>
        </row>
        <row r="919">
          <cell r="A919">
            <v>64771</v>
          </cell>
        </row>
        <row r="920">
          <cell r="A920">
            <v>64811</v>
          </cell>
        </row>
        <row r="921">
          <cell r="A921">
            <v>64900</v>
          </cell>
        </row>
        <row r="922">
          <cell r="A922">
            <v>64935</v>
          </cell>
        </row>
        <row r="923">
          <cell r="A923">
            <v>64956</v>
          </cell>
        </row>
        <row r="924">
          <cell r="A924">
            <v>64969</v>
          </cell>
        </row>
        <row r="925">
          <cell r="A925">
            <v>65009</v>
          </cell>
        </row>
        <row r="926">
          <cell r="A926">
            <v>65016</v>
          </cell>
        </row>
        <row r="927">
          <cell r="A927">
            <v>65060</v>
          </cell>
        </row>
        <row r="928">
          <cell r="A928">
            <v>65061</v>
          </cell>
        </row>
        <row r="929">
          <cell r="A929">
            <v>65106</v>
          </cell>
        </row>
        <row r="930">
          <cell r="A930">
            <v>65126</v>
          </cell>
        </row>
        <row r="931">
          <cell r="A931">
            <v>65136</v>
          </cell>
        </row>
        <row r="932">
          <cell r="A932">
            <v>65168</v>
          </cell>
        </row>
        <row r="933">
          <cell r="A933">
            <v>65265</v>
          </cell>
        </row>
        <row r="934">
          <cell r="A934">
            <v>65300</v>
          </cell>
        </row>
        <row r="935">
          <cell r="A935">
            <v>65321</v>
          </cell>
        </row>
        <row r="936">
          <cell r="A936">
            <v>65334</v>
          </cell>
        </row>
        <row r="937">
          <cell r="A937">
            <v>65374</v>
          </cell>
        </row>
      </sheetData>
    </sheetDataSet>
  </externalBook>
</externalLink>
</file>

<file path=xl/theme/theme1.xml><?xml version="1.0" encoding="utf-8"?>
<a:theme xmlns:a="http://schemas.openxmlformats.org/drawingml/2006/main" name="Tema1">
  <a:themeElements>
    <a:clrScheme name="Fator">
      <a:dk1>
        <a:srgbClr val="5F5F5F"/>
      </a:dk1>
      <a:lt1>
        <a:srgbClr val="FFFFFF"/>
      </a:lt1>
      <a:dk2>
        <a:srgbClr val="5F5F5F"/>
      </a:dk2>
      <a:lt2>
        <a:srgbClr val="E4E7E9"/>
      </a:lt2>
      <a:accent1>
        <a:srgbClr val="497F8F"/>
      </a:accent1>
      <a:accent2>
        <a:srgbClr val="FAAF00"/>
      </a:accent2>
      <a:accent3>
        <a:srgbClr val="E4E7E9"/>
      </a:accent3>
      <a:accent4>
        <a:srgbClr val="233746"/>
      </a:accent4>
      <a:accent5>
        <a:srgbClr val="E68C00"/>
      </a:accent5>
      <a:accent6>
        <a:srgbClr val="788791"/>
      </a:accent6>
      <a:hlink>
        <a:srgbClr val="FFFFFF"/>
      </a:hlink>
      <a:folHlink>
        <a:srgbClr val="23374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AB1F-E17C-4D8C-B330-72FD62FD3283}">
  <sheetPr codeName="Planilha1"/>
  <dimension ref="B7:D37"/>
  <sheetViews>
    <sheetView showGridLines="0" workbookViewId="0">
      <pane ySplit="7" topLeftCell="A8" activePane="bottomLeft" state="frozen"/>
      <selection pane="bottomLeft" activeCell="H3" sqref="H3"/>
    </sheetView>
  </sheetViews>
  <sheetFormatPr defaultColWidth="9.140625" defaultRowHeight="15" x14ac:dyDescent="0.25"/>
  <cols>
    <col min="1" max="1" width="9.140625" style="8"/>
    <col min="2" max="2" width="29" style="8" bestFit="1" customWidth="1"/>
    <col min="3" max="3" width="2.7109375" style="8" customWidth="1"/>
    <col min="4" max="4" width="94.5703125" style="8" customWidth="1"/>
    <col min="5" max="16384" width="9.140625" style="8"/>
  </cols>
  <sheetData>
    <row r="7" spans="2:4" x14ac:dyDescent="0.25">
      <c r="B7" s="6" t="s">
        <v>162</v>
      </c>
      <c r="C7" s="7"/>
      <c r="D7" s="7"/>
    </row>
    <row r="9" spans="2:4" ht="15.75" x14ac:dyDescent="0.25">
      <c r="B9" s="9" t="s">
        <v>46</v>
      </c>
      <c r="C9" s="7"/>
      <c r="D9" s="6">
        <v>46174</v>
      </c>
    </row>
    <row r="10" spans="2:4" ht="7.5" customHeight="1" x14ac:dyDescent="0.25">
      <c r="B10" s="10"/>
      <c r="C10" s="7"/>
      <c r="D10" s="11"/>
    </row>
    <row r="11" spans="2:4" ht="15" customHeight="1" x14ac:dyDescent="0.25">
      <c r="B11" s="10" t="s">
        <v>163</v>
      </c>
      <c r="C11" s="7"/>
      <c r="D11" s="11" t="s">
        <v>164</v>
      </c>
    </row>
    <row r="12" spans="2:4" ht="7.5" customHeight="1" x14ac:dyDescent="0.25">
      <c r="B12" s="10"/>
      <c r="C12" s="7"/>
      <c r="D12" s="11"/>
    </row>
    <row r="13" spans="2:4" ht="15" customHeight="1" x14ac:dyDescent="0.25">
      <c r="B13" s="10" t="s">
        <v>165</v>
      </c>
      <c r="C13" s="7"/>
      <c r="D13" s="11" t="s">
        <v>166</v>
      </c>
    </row>
    <row r="14" spans="2:4" ht="7.5" customHeight="1" x14ac:dyDescent="0.25">
      <c r="B14" s="10"/>
      <c r="C14" s="7"/>
      <c r="D14" s="11"/>
    </row>
    <row r="15" spans="2:4" ht="15" customHeight="1" x14ac:dyDescent="0.25">
      <c r="B15" s="10" t="s">
        <v>167</v>
      </c>
      <c r="C15" s="7"/>
      <c r="D15" s="11" t="s">
        <v>157</v>
      </c>
    </row>
    <row r="16" spans="2:4" ht="7.5" customHeight="1" x14ac:dyDescent="0.25">
      <c r="B16" s="10"/>
      <c r="C16" s="7"/>
      <c r="D16" s="11"/>
    </row>
    <row r="17" spans="2:4" ht="15" customHeight="1" x14ac:dyDescent="0.25">
      <c r="B17" s="10" t="s">
        <v>168</v>
      </c>
      <c r="C17" s="7"/>
      <c r="D17" s="12">
        <v>43760</v>
      </c>
    </row>
    <row r="18" spans="2:4" ht="7.5" customHeight="1" x14ac:dyDescent="0.25">
      <c r="B18" s="10"/>
      <c r="C18" s="7"/>
      <c r="D18" s="11"/>
    </row>
    <row r="19" spans="2:4" ht="15.75" x14ac:dyDescent="0.25">
      <c r="B19" s="9" t="s">
        <v>31</v>
      </c>
      <c r="C19" s="7"/>
      <c r="D19" s="6" t="s">
        <v>33</v>
      </c>
    </row>
    <row r="20" spans="2:4" ht="30" x14ac:dyDescent="0.25">
      <c r="B20" s="9" t="s">
        <v>172</v>
      </c>
      <c r="C20" s="7"/>
      <c r="D20" s="13" t="s">
        <v>171</v>
      </c>
    </row>
    <row r="21" spans="2:4" ht="48.75" customHeight="1" x14ac:dyDescent="0.25">
      <c r="B21" s="9" t="s">
        <v>30</v>
      </c>
      <c r="C21" s="7"/>
      <c r="D21" s="13" t="s">
        <v>104</v>
      </c>
    </row>
    <row r="22" spans="2:4" ht="7.5" customHeight="1" x14ac:dyDescent="0.25">
      <c r="B22" s="10"/>
      <c r="C22" s="7"/>
      <c r="D22" s="6"/>
    </row>
    <row r="23" spans="2:4" ht="15.75" x14ac:dyDescent="0.25">
      <c r="B23" s="9" t="s">
        <v>173</v>
      </c>
      <c r="C23" s="7"/>
      <c r="D23" s="6" t="s">
        <v>105</v>
      </c>
    </row>
    <row r="24" spans="2:4" ht="7.5" customHeight="1" x14ac:dyDescent="0.25">
      <c r="B24" s="10"/>
      <c r="C24" s="7"/>
      <c r="D24" s="6"/>
    </row>
    <row r="25" spans="2:4" ht="15.75" x14ac:dyDescent="0.25">
      <c r="B25" s="9" t="s">
        <v>32</v>
      </c>
      <c r="C25" s="7"/>
      <c r="D25" s="6" t="s">
        <v>187</v>
      </c>
    </row>
    <row r="26" spans="2:4" ht="7.5" customHeight="1" x14ac:dyDescent="0.25">
      <c r="B26" s="10"/>
      <c r="C26" s="7"/>
      <c r="D26" s="6"/>
    </row>
    <row r="27" spans="2:4" ht="15.75" x14ac:dyDescent="0.25">
      <c r="B27" s="9" t="s">
        <v>34</v>
      </c>
      <c r="C27" s="7"/>
      <c r="D27" s="14">
        <v>93.25166462</v>
      </c>
    </row>
    <row r="28" spans="2:4" ht="7.5" customHeight="1" x14ac:dyDescent="0.25">
      <c r="B28" s="10"/>
      <c r="C28" s="7"/>
      <c r="D28" s="6"/>
    </row>
    <row r="29" spans="2:4" ht="15.75" x14ac:dyDescent="0.25">
      <c r="B29" s="9" t="s">
        <v>35</v>
      </c>
      <c r="C29" s="7"/>
      <c r="D29" s="14">
        <v>94.15</v>
      </c>
    </row>
    <row r="30" spans="2:4" ht="7.5" customHeight="1" x14ac:dyDescent="0.25">
      <c r="B30" s="10"/>
      <c r="C30" s="7"/>
      <c r="D30" s="6"/>
    </row>
    <row r="31" spans="2:4" ht="15.75" x14ac:dyDescent="0.25">
      <c r="B31" s="9" t="s">
        <v>36</v>
      </c>
      <c r="C31" s="7"/>
      <c r="D31" s="14">
        <f>D27*Rendimentos!G19</f>
        <v>70110704.53455928</v>
      </c>
    </row>
    <row r="32" spans="2:4" x14ac:dyDescent="0.25">
      <c r="B32" s="7"/>
      <c r="C32" s="7"/>
      <c r="D32" s="7"/>
    </row>
    <row r="33" spans="2:4" x14ac:dyDescent="0.25">
      <c r="B33" s="15" t="s">
        <v>103</v>
      </c>
      <c r="C33" s="7"/>
      <c r="D33" s="7"/>
    </row>
    <row r="34" spans="2:4" x14ac:dyDescent="0.25">
      <c r="B34" s="16" t="s">
        <v>99</v>
      </c>
      <c r="C34" s="7"/>
      <c r="D34" s="7"/>
    </row>
    <row r="35" spans="2:4" x14ac:dyDescent="0.25">
      <c r="B35" s="16" t="s">
        <v>100</v>
      </c>
      <c r="C35" s="7"/>
      <c r="D35" s="7"/>
    </row>
    <row r="36" spans="2:4" x14ac:dyDescent="0.25">
      <c r="B36" s="16" t="s">
        <v>101</v>
      </c>
      <c r="C36" s="7"/>
      <c r="D36" s="7"/>
    </row>
    <row r="37" spans="2:4" x14ac:dyDescent="0.25">
      <c r="B37" s="16" t="s">
        <v>102</v>
      </c>
      <c r="C37" s="7"/>
      <c r="D37" s="7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BC7E-7CB4-4F95-8D80-FB20C9CCA5BD}">
  <sheetPr codeName="Planilha2"/>
  <dimension ref="B5:K49"/>
  <sheetViews>
    <sheetView showGridLines="0" workbookViewId="0">
      <pane ySplit="7" topLeftCell="A8" activePane="bottomLeft" state="frozen"/>
      <selection pane="bottomLeft" activeCell="A19" sqref="A19"/>
    </sheetView>
  </sheetViews>
  <sheetFormatPr defaultColWidth="9.140625" defaultRowHeight="12" x14ac:dyDescent="0.2"/>
  <cols>
    <col min="1" max="1" width="9.140625" style="3"/>
    <col min="2" max="2" width="9.28515625" style="3" bestFit="1" customWidth="1"/>
    <col min="3" max="3" width="15.85546875" style="3" customWidth="1"/>
    <col min="4" max="4" width="11" style="3" bestFit="1" customWidth="1"/>
    <col min="5" max="5" width="11.7109375" style="3" customWidth="1"/>
    <col min="6" max="6" width="15.7109375" style="3" hidden="1" customWidth="1"/>
    <col min="7" max="7" width="12.7109375" style="3" bestFit="1" customWidth="1"/>
    <col min="8" max="8" width="12.85546875" style="3" bestFit="1" customWidth="1"/>
    <col min="9" max="9" width="11.85546875" style="3" customWidth="1"/>
    <col min="10" max="10" width="14.7109375" style="3" bestFit="1" customWidth="1"/>
    <col min="11" max="12" width="5.140625" style="3" customWidth="1"/>
    <col min="13" max="16384" width="9.140625" style="3"/>
  </cols>
  <sheetData>
    <row r="5" spans="2:11" s="3" customFormat="1" x14ac:dyDescent="0.2"/>
    <row r="6" spans="2:11" s="3" customFormat="1" x14ac:dyDescent="0.2"/>
    <row r="7" spans="2:11" s="3" customFormat="1" ht="36" x14ac:dyDescent="0.2">
      <c r="B7" s="171" t="s">
        <v>37</v>
      </c>
      <c r="C7" s="172" t="s">
        <v>38</v>
      </c>
      <c r="D7" s="172" t="s">
        <v>87</v>
      </c>
      <c r="E7" s="172" t="s">
        <v>88</v>
      </c>
      <c r="F7" s="172" t="s">
        <v>39</v>
      </c>
      <c r="G7" s="172" t="s">
        <v>40</v>
      </c>
      <c r="H7" s="172" t="s">
        <v>41</v>
      </c>
      <c r="I7" s="172" t="s">
        <v>75</v>
      </c>
      <c r="J7" s="173" t="s">
        <v>76</v>
      </c>
      <c r="K7" s="4" t="s">
        <v>106</v>
      </c>
    </row>
    <row r="8" spans="2:11" s="3" customFormat="1" x14ac:dyDescent="0.2">
      <c r="B8" s="20">
        <v>45809</v>
      </c>
      <c r="C8" s="21">
        <v>69992579.560000002</v>
      </c>
      <c r="D8" s="22">
        <v>93.094550944078833</v>
      </c>
      <c r="E8" s="22">
        <v>96.19</v>
      </c>
      <c r="F8" s="22">
        <v>13253560.4</v>
      </c>
      <c r="G8" s="23">
        <v>751844</v>
      </c>
      <c r="H8" s="22">
        <v>1.4</v>
      </c>
      <c r="I8" s="24">
        <f t="shared" ref="I8:I18" si="0">H8/E8</f>
        <v>1.4554527497660879E-2</v>
      </c>
      <c r="J8" s="24">
        <f t="shared" ref="J8:J9" si="1">I8/K8</f>
        <v>1.5608179820811898</v>
      </c>
      <c r="K8" s="5">
        <v>9.3249358123449581E-3</v>
      </c>
    </row>
    <row r="9" spans="2:11" s="3" customFormat="1" x14ac:dyDescent="0.2">
      <c r="B9" s="20">
        <v>45839</v>
      </c>
      <c r="C9" s="21">
        <v>70133879.390000001</v>
      </c>
      <c r="D9" s="22">
        <v>93.282488641260684</v>
      </c>
      <c r="E9" s="22">
        <v>96.1</v>
      </c>
      <c r="F9" s="22">
        <v>13253560.4</v>
      </c>
      <c r="G9" s="23">
        <v>751844</v>
      </c>
      <c r="H9" s="22">
        <v>1.05</v>
      </c>
      <c r="I9" s="24">
        <f t="shared" si="0"/>
        <v>1.0926118626430802E-2</v>
      </c>
      <c r="J9" s="24">
        <f t="shared" si="1"/>
        <v>1.0075981539563708</v>
      </c>
      <c r="K9" s="5">
        <v>1.0843726324357582E-2</v>
      </c>
    </row>
    <row r="10" spans="2:11" s="3" customFormat="1" x14ac:dyDescent="0.2">
      <c r="B10" s="20">
        <v>45870</v>
      </c>
      <c r="C10" s="21">
        <v>70905328.269999996</v>
      </c>
      <c r="D10" s="22">
        <v>94.308564369736274</v>
      </c>
      <c r="E10" s="22">
        <v>95.2</v>
      </c>
      <c r="F10" s="22">
        <v>13253560.4</v>
      </c>
      <c r="G10" s="23">
        <v>751844</v>
      </c>
      <c r="H10" s="22">
        <v>1.05</v>
      </c>
      <c r="I10" s="24">
        <f t="shared" si="0"/>
        <v>1.1029411764705883E-2</v>
      </c>
      <c r="J10" s="24">
        <f t="shared" ref="J10:J17" si="2">I10/K10</f>
        <v>1.1146080937315455</v>
      </c>
      <c r="K10" s="5">
        <v>9.8953271797812097E-3</v>
      </c>
    </row>
    <row r="11" spans="2:11" s="3" customFormat="1" x14ac:dyDescent="0.2">
      <c r="B11" s="20">
        <v>45901</v>
      </c>
      <c r="C11" s="21">
        <v>70938837.799999997</v>
      </c>
      <c r="D11" s="22">
        <v>94.353134160809958</v>
      </c>
      <c r="E11" s="22">
        <v>95.94</v>
      </c>
      <c r="F11" s="22">
        <v>13253560.4</v>
      </c>
      <c r="G11" s="23">
        <v>751844</v>
      </c>
      <c r="H11" s="22">
        <v>1.05</v>
      </c>
      <c r="I11" s="24">
        <f t="shared" si="0"/>
        <v>1.0944340212632896E-2</v>
      </c>
      <c r="J11" s="24">
        <f t="shared" si="2"/>
        <v>1.0554462512568994</v>
      </c>
      <c r="K11" s="5">
        <v>1.0369396072608728E-2</v>
      </c>
    </row>
    <row r="12" spans="2:11" s="3" customFormat="1" x14ac:dyDescent="0.2">
      <c r="B12" s="20">
        <v>45931</v>
      </c>
      <c r="C12" s="21">
        <v>70916339.359999999</v>
      </c>
      <c r="D12" s="22">
        <v>94.323209814802013</v>
      </c>
      <c r="E12" s="22">
        <v>95.96</v>
      </c>
      <c r="F12" s="22">
        <v>13253560.4</v>
      </c>
      <c r="G12" s="23">
        <v>751844</v>
      </c>
      <c r="H12" s="22">
        <v>1</v>
      </c>
      <c r="I12" s="24">
        <f t="shared" si="0"/>
        <v>1.0421008753647354E-2</v>
      </c>
      <c r="J12" s="24">
        <f t="shared" si="2"/>
        <v>0.96101731470659635</v>
      </c>
      <c r="K12" s="5">
        <v>1.0843726324357582E-2</v>
      </c>
    </row>
    <row r="13" spans="2:11" s="3" customFormat="1" x14ac:dyDescent="0.2">
      <c r="B13" s="20">
        <v>45962</v>
      </c>
      <c r="C13" s="21">
        <v>71219794.730000004</v>
      </c>
      <c r="D13" s="22">
        <v>94.726824620532994</v>
      </c>
      <c r="E13" s="22">
        <v>96.2</v>
      </c>
      <c r="F13" s="22">
        <v>13253560.4</v>
      </c>
      <c r="G13" s="23">
        <v>751844</v>
      </c>
      <c r="H13" s="22">
        <v>1</v>
      </c>
      <c r="I13" s="24">
        <f t="shared" si="0"/>
        <v>1.0395010395010394E-2</v>
      </c>
      <c r="J13" s="24">
        <f t="shared" si="2"/>
        <v>1.161716795197592</v>
      </c>
      <c r="K13" s="5">
        <v>8.9479728949277571E-3</v>
      </c>
    </row>
    <row r="14" spans="2:11" s="3" customFormat="1" x14ac:dyDescent="0.2">
      <c r="B14" s="20">
        <v>45992</v>
      </c>
      <c r="C14" s="21">
        <v>71254745.269999996</v>
      </c>
      <c r="D14" s="22">
        <v>94.773311045908457</v>
      </c>
      <c r="E14" s="22">
        <v>96.7</v>
      </c>
      <c r="F14" s="22">
        <v>13253560.4</v>
      </c>
      <c r="G14" s="23">
        <v>751844</v>
      </c>
      <c r="H14" s="22">
        <v>1.2</v>
      </c>
      <c r="I14" s="24">
        <f t="shared" si="0"/>
        <v>1.2409513960703205E-2</v>
      </c>
      <c r="J14" s="24">
        <f t="shared" si="2"/>
        <v>1.1967441376343555</v>
      </c>
      <c r="K14" s="5">
        <v>1.0369396072608728E-2</v>
      </c>
    </row>
    <row r="15" spans="2:11" s="3" customFormat="1" x14ac:dyDescent="0.2">
      <c r="B15" s="20">
        <v>46023</v>
      </c>
      <c r="C15" s="21">
        <v>71035044.810000002</v>
      </c>
      <c r="D15" s="22">
        <v>94.481095559717176</v>
      </c>
      <c r="E15" s="22">
        <v>94.98</v>
      </c>
      <c r="F15" s="22">
        <v>13253560.4</v>
      </c>
      <c r="G15" s="23">
        <v>751844</v>
      </c>
      <c r="H15" s="22">
        <v>1.1000000000000001</v>
      </c>
      <c r="I15" s="24">
        <f t="shared" si="0"/>
        <v>1.1581385554853654E-2</v>
      </c>
      <c r="J15" s="24">
        <f t="shared" si="2"/>
        <v>1.1703893508966041</v>
      </c>
      <c r="K15" s="5">
        <v>9.8953271797812097E-3</v>
      </c>
    </row>
    <row r="16" spans="2:11" s="3" customFormat="1" x14ac:dyDescent="0.2">
      <c r="B16" s="20">
        <v>46054</v>
      </c>
      <c r="C16" s="21">
        <v>70777281.040000007</v>
      </c>
      <c r="D16" s="22">
        <v>94.138253467474641</v>
      </c>
      <c r="E16" s="22">
        <v>95.03</v>
      </c>
      <c r="F16" s="22">
        <v>13253560.4</v>
      </c>
      <c r="G16" s="23">
        <v>751844</v>
      </c>
      <c r="H16" s="22">
        <v>1.1000000000000001</v>
      </c>
      <c r="I16" s="24">
        <f t="shared" si="0"/>
        <v>1.1575292013048511E-2</v>
      </c>
      <c r="J16" s="24">
        <f t="shared" si="2"/>
        <v>1.3658665764557962</v>
      </c>
      <c r="K16" s="5">
        <v>8.4746872151191584E-3</v>
      </c>
    </row>
    <row r="17" spans="2:11" s="3" customFormat="1" x14ac:dyDescent="0.2">
      <c r="B17" s="20">
        <v>46082</v>
      </c>
      <c r="C17" s="21">
        <v>71103889.569999993</v>
      </c>
      <c r="D17" s="22">
        <v>94.572663438160035</v>
      </c>
      <c r="E17" s="22">
        <v>94.89</v>
      </c>
      <c r="F17" s="22">
        <v>13253560.4</v>
      </c>
      <c r="G17" s="23">
        <v>751844</v>
      </c>
      <c r="H17" s="22">
        <v>1.1000000000000001</v>
      </c>
      <c r="I17" s="24">
        <f t="shared" si="0"/>
        <v>1.1592370112762146E-2</v>
      </c>
      <c r="J17" s="24">
        <f t="shared" si="2"/>
        <v>1.1252045759315905</v>
      </c>
      <c r="K17" s="5">
        <v>1.0302455536287235E-2</v>
      </c>
    </row>
    <row r="18" spans="2:11" s="3" customFormat="1" x14ac:dyDescent="0.2">
      <c r="B18" s="20">
        <v>46113</v>
      </c>
      <c r="C18" s="21">
        <v>70701194.575316459</v>
      </c>
      <c r="D18" s="22">
        <v>94.037053664478876</v>
      </c>
      <c r="E18" s="22">
        <v>94.25</v>
      </c>
      <c r="F18" s="22">
        <v>13253560.4</v>
      </c>
      <c r="G18" s="23">
        <v>751844</v>
      </c>
      <c r="H18" s="22">
        <v>1.1499999999999999</v>
      </c>
      <c r="I18" s="24">
        <f t="shared" si="0"/>
        <v>1.2201591511936338E-2</v>
      </c>
      <c r="J18" s="24">
        <f>I18/K18</f>
        <v>1.3179463689556072</v>
      </c>
      <c r="K18" s="5">
        <v>9.2580334066289516E-3</v>
      </c>
    </row>
    <row r="19" spans="2:11" s="3" customFormat="1" x14ac:dyDescent="0.2">
      <c r="B19" s="20">
        <v>46143</v>
      </c>
      <c r="C19" s="21">
        <v>70709624.349999994</v>
      </c>
      <c r="D19" s="22">
        <f>C19/G19</f>
        <v>94.048265797160042</v>
      </c>
      <c r="E19" s="22">
        <v>95.98</v>
      </c>
      <c r="F19" s="22">
        <v>13253560.4</v>
      </c>
      <c r="G19" s="23">
        <v>751844</v>
      </c>
      <c r="H19" s="22">
        <v>1.1499999999999999</v>
      </c>
      <c r="I19" s="24">
        <f t="shared" ref="I19" si="3">H19/E19</f>
        <v>1.1981662846426338E-2</v>
      </c>
      <c r="J19" s="24">
        <f>I19/K19</f>
        <v>1.3131739858613856</v>
      </c>
      <c r="K19" s="124">
        <v>9.1242005822761429E-3</v>
      </c>
    </row>
    <row r="20" spans="2:11" s="3" customFormat="1" x14ac:dyDescent="0.2">
      <c r="B20" s="20">
        <v>46174</v>
      </c>
      <c r="C20" s="21">
        <v>70110704.53455928</v>
      </c>
      <c r="D20" s="22">
        <v>93.25166462</v>
      </c>
      <c r="E20" s="22">
        <v>94.15</v>
      </c>
      <c r="F20" s="22"/>
      <c r="G20" s="23">
        <v>751844</v>
      </c>
      <c r="H20" s="22">
        <v>1.1499999999999999</v>
      </c>
      <c r="I20" s="24">
        <f t="shared" ref="I20" si="4">H20/E20</f>
        <v>1.2214551248008496E-2</v>
      </c>
      <c r="J20" s="24">
        <f>I20/K20</f>
        <v>1.2836096696914088</v>
      </c>
      <c r="K20" s="124">
        <v>9.515783135962963E-3</v>
      </c>
    </row>
    <row r="21" spans="2:11" s="3" customFormat="1" x14ac:dyDescent="0.2">
      <c r="K21" s="124"/>
    </row>
    <row r="22" spans="2:11" s="3" customFormat="1" x14ac:dyDescent="0.2">
      <c r="K22" s="124"/>
    </row>
    <row r="23" spans="2:11" s="3" customFormat="1" x14ac:dyDescent="0.2">
      <c r="K23" s="124"/>
    </row>
    <row r="24" spans="2:11" s="3" customFormat="1" x14ac:dyDescent="0.2">
      <c r="K24" s="124"/>
    </row>
    <row r="25" spans="2:11" s="3" customFormat="1" x14ac:dyDescent="0.2">
      <c r="K25" s="124"/>
    </row>
    <row r="26" spans="2:11" s="3" customFormat="1" x14ac:dyDescent="0.2">
      <c r="K26" s="124"/>
    </row>
    <row r="27" spans="2:11" s="3" customFormat="1" x14ac:dyDescent="0.2">
      <c r="K27" s="124"/>
    </row>
    <row r="28" spans="2:11" s="3" customFormat="1" x14ac:dyDescent="0.2">
      <c r="K28" s="124"/>
    </row>
    <row r="29" spans="2:11" s="3" customFormat="1" x14ac:dyDescent="0.2">
      <c r="K29" s="124"/>
    </row>
    <row r="30" spans="2:11" s="3" customFormat="1" x14ac:dyDescent="0.2">
      <c r="K30" s="124"/>
    </row>
    <row r="31" spans="2:11" s="3" customFormat="1" x14ac:dyDescent="0.2">
      <c r="K31" s="124"/>
    </row>
    <row r="32" spans="2:11" s="3" customFormat="1" x14ac:dyDescent="0.2">
      <c r="K32" s="124"/>
    </row>
    <row r="33" spans="11:11" s="3" customFormat="1" x14ac:dyDescent="0.2">
      <c r="K33" s="124"/>
    </row>
    <row r="34" spans="11:11" s="3" customFormat="1" x14ac:dyDescent="0.2">
      <c r="K34" s="124"/>
    </row>
    <row r="35" spans="11:11" s="3" customFormat="1" x14ac:dyDescent="0.2">
      <c r="K35" s="124"/>
    </row>
    <row r="36" spans="11:11" s="3" customFormat="1" x14ac:dyDescent="0.2">
      <c r="K36" s="124"/>
    </row>
    <row r="37" spans="11:11" s="3" customFormat="1" x14ac:dyDescent="0.2">
      <c r="K37" s="124"/>
    </row>
    <row r="38" spans="11:11" s="3" customFormat="1" x14ac:dyDescent="0.2">
      <c r="K38" s="124"/>
    </row>
    <row r="39" spans="11:11" s="3" customFormat="1" x14ac:dyDescent="0.2">
      <c r="K39" s="124"/>
    </row>
    <row r="40" spans="11:11" s="3" customFormat="1" x14ac:dyDescent="0.2">
      <c r="K40" s="124"/>
    </row>
    <row r="41" spans="11:11" s="3" customFormat="1" x14ac:dyDescent="0.2">
      <c r="K41" s="124"/>
    </row>
    <row r="42" spans="11:11" s="3" customFormat="1" x14ac:dyDescent="0.2">
      <c r="K42" s="124"/>
    </row>
    <row r="43" spans="11:11" s="3" customFormat="1" x14ac:dyDescent="0.2">
      <c r="K43" s="124"/>
    </row>
    <row r="44" spans="11:11" s="3" customFormat="1" x14ac:dyDescent="0.2">
      <c r="K44" s="124"/>
    </row>
    <row r="45" spans="11:11" s="3" customFormat="1" x14ac:dyDescent="0.2">
      <c r="K45" s="124"/>
    </row>
    <row r="46" spans="11:11" s="3" customFormat="1" x14ac:dyDescent="0.2">
      <c r="K46" s="124"/>
    </row>
    <row r="47" spans="11:11" s="3" customFormat="1" x14ac:dyDescent="0.2">
      <c r="K47" s="124"/>
    </row>
    <row r="48" spans="11:11" s="3" customFormat="1" x14ac:dyDescent="0.2">
      <c r="K48" s="124"/>
    </row>
    <row r="49" spans="11:11" s="3" customFormat="1" x14ac:dyDescent="0.2">
      <c r="K49" s="124"/>
    </row>
  </sheetData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2C98-F9C2-4B5E-B71F-DCCFF7B9ACC7}">
  <dimension ref="B3:J25"/>
  <sheetViews>
    <sheetView showGridLines="0" workbookViewId="0">
      <pane ySplit="7" topLeftCell="A11" activePane="bottomLeft" state="frozen"/>
      <selection pane="bottomLeft" activeCell="C7" sqref="C7"/>
    </sheetView>
  </sheetViews>
  <sheetFormatPr defaultColWidth="9.140625" defaultRowHeight="15" x14ac:dyDescent="0.25"/>
  <cols>
    <col min="1" max="1" width="9.140625" style="1"/>
    <col min="2" max="2" width="32.85546875" style="1" bestFit="1" customWidth="1"/>
    <col min="3" max="4" width="15.85546875" style="1" bestFit="1" customWidth="1"/>
    <col min="5" max="5" width="15.85546875" style="1" customWidth="1"/>
    <col min="6" max="7" width="15.85546875" style="1" bestFit="1" customWidth="1"/>
    <col min="8" max="8" width="15.85546875" style="1" customWidth="1"/>
    <col min="9" max="10" width="17" style="1" bestFit="1" customWidth="1"/>
    <col min="11" max="16384" width="9.140625" style="1"/>
  </cols>
  <sheetData>
    <row r="3" spans="2:10" x14ac:dyDescent="0.25">
      <c r="D3" s="2"/>
    </row>
    <row r="7" spans="2:10" x14ac:dyDescent="0.25">
      <c r="B7" s="17" t="s">
        <v>42</v>
      </c>
      <c r="C7" s="18">
        <v>46023</v>
      </c>
      <c r="D7" s="18">
        <v>46054</v>
      </c>
      <c r="E7" s="18">
        <f>EDATE(D7,1)</f>
        <v>46082</v>
      </c>
      <c r="F7" s="18">
        <f t="shared" ref="F7:H7" si="0">EDATE(E7,1)</f>
        <v>46113</v>
      </c>
      <c r="G7" s="18">
        <f t="shared" si="0"/>
        <v>46143</v>
      </c>
      <c r="H7" s="18">
        <f t="shared" si="0"/>
        <v>46174</v>
      </c>
      <c r="I7" s="18" t="s">
        <v>95</v>
      </c>
      <c r="J7" s="19" t="s">
        <v>43</v>
      </c>
    </row>
    <row r="8" spans="2:10" x14ac:dyDescent="0.25">
      <c r="B8" s="25" t="s">
        <v>174</v>
      </c>
      <c r="C8" s="26">
        <v>788604.03820915392</v>
      </c>
      <c r="D8" s="26">
        <v>520585.67</v>
      </c>
      <c r="E8" s="26">
        <v>750364.02</v>
      </c>
      <c r="F8" s="26">
        <v>968772.4</v>
      </c>
      <c r="G8" s="26">
        <v>919219.32499999995</v>
      </c>
      <c r="H8" s="26">
        <v>534342.83999999962</v>
      </c>
      <c r="I8" s="28">
        <f>SUM(C8:H8)</f>
        <v>4481888.2932091542</v>
      </c>
      <c r="J8" s="26">
        <v>8700255.7594000045</v>
      </c>
    </row>
    <row r="9" spans="2:10" x14ac:dyDescent="0.25">
      <c r="B9" s="27" t="s">
        <v>175</v>
      </c>
      <c r="C9" s="28">
        <v>101489.77</v>
      </c>
      <c r="D9" s="28">
        <v>93532.1492</v>
      </c>
      <c r="E9" s="28">
        <v>89843.640100000004</v>
      </c>
      <c r="F9" s="28">
        <v>90270.890000000014</v>
      </c>
      <c r="G9" s="28">
        <v>87348.640000000014</v>
      </c>
      <c r="H9" s="28">
        <v>87762.399999999965</v>
      </c>
      <c r="I9" s="28">
        <f>SUM(C9:H9)</f>
        <v>550247.48930000002</v>
      </c>
      <c r="J9" s="28">
        <v>1166906.9128999999</v>
      </c>
    </row>
    <row r="10" spans="2:10" x14ac:dyDescent="0.25">
      <c r="B10" s="27"/>
      <c r="C10" s="28"/>
      <c r="D10" s="28"/>
      <c r="E10" s="28"/>
      <c r="F10" s="28"/>
      <c r="G10" s="28"/>
      <c r="H10" s="28"/>
      <c r="I10" s="28"/>
      <c r="J10" s="28"/>
    </row>
    <row r="11" spans="2:10" x14ac:dyDescent="0.25">
      <c r="B11" s="27" t="s">
        <v>176</v>
      </c>
      <c r="C11" s="28">
        <v>78189.26999999999</v>
      </c>
      <c r="D11" s="28">
        <v>107076.3</v>
      </c>
      <c r="E11" s="28">
        <v>108784.90859833409</v>
      </c>
      <c r="F11" s="28">
        <v>70356.380000000019</v>
      </c>
      <c r="G11" s="28">
        <v>56628.489999999962</v>
      </c>
      <c r="H11" s="28">
        <v>61548.960000000036</v>
      </c>
      <c r="I11" s="28">
        <f>SUM(C11:H11)</f>
        <v>482584.30859833414</v>
      </c>
      <c r="J11" s="28">
        <v>888639.74</v>
      </c>
    </row>
    <row r="12" spans="2:10" x14ac:dyDescent="0.25">
      <c r="B12" s="29" t="s">
        <v>44</v>
      </c>
      <c r="C12" s="30">
        <f>SUM(C8:C11)</f>
        <v>968283.07820915396</v>
      </c>
      <c r="D12" s="30">
        <f>SUM(D8:D11)</f>
        <v>721194.11920000007</v>
      </c>
      <c r="E12" s="30">
        <f t="shared" ref="E12:H12" si="1">SUM(E8:E11)</f>
        <v>948992.56869833404</v>
      </c>
      <c r="F12" s="30">
        <f t="shared" si="1"/>
        <v>1129399.6700000002</v>
      </c>
      <c r="G12" s="30">
        <f t="shared" si="1"/>
        <v>1063196.4549999998</v>
      </c>
      <c r="H12" s="30">
        <f t="shared" si="1"/>
        <v>683654.1999999996</v>
      </c>
      <c r="I12" s="30">
        <f>SUM(I8:I11)</f>
        <v>5514720.0911074877</v>
      </c>
      <c r="J12" s="30">
        <f>SUM(J8:J11)</f>
        <v>10755802.412300004</v>
      </c>
    </row>
    <row r="13" spans="2:10" x14ac:dyDescent="0.25">
      <c r="B13" s="27" t="s">
        <v>45</v>
      </c>
      <c r="C13" s="28">
        <v>-64319.46</v>
      </c>
      <c r="D13" s="28">
        <v>-61971.530000000006</v>
      </c>
      <c r="E13" s="28">
        <v>-89954.08</v>
      </c>
      <c r="F13" s="28">
        <v>-64812.200000000012</v>
      </c>
      <c r="G13" s="28">
        <v>-79014.109999999971</v>
      </c>
      <c r="H13" s="28">
        <v>-51424.620000000017</v>
      </c>
      <c r="I13" s="28">
        <f>SUM(C13:H13)</f>
        <v>-411496</v>
      </c>
      <c r="J13" s="28">
        <v>-827849.05999999994</v>
      </c>
    </row>
    <row r="14" spans="2:10" x14ac:dyDescent="0.25">
      <c r="B14" s="27"/>
      <c r="C14" s="28"/>
      <c r="D14" s="28"/>
      <c r="E14" s="28"/>
      <c r="F14" s="28"/>
      <c r="G14" s="28"/>
      <c r="H14" s="28"/>
      <c r="I14" s="28"/>
      <c r="J14" s="28"/>
    </row>
    <row r="15" spans="2:10" x14ac:dyDescent="0.25">
      <c r="B15" s="29" t="s">
        <v>81</v>
      </c>
      <c r="C15" s="30">
        <f>C13+C14</f>
        <v>-64319.46</v>
      </c>
      <c r="D15" s="30">
        <f>D13+D14</f>
        <v>-61971.530000000006</v>
      </c>
      <c r="E15" s="30">
        <f>E13+E14</f>
        <v>-89954.08</v>
      </c>
      <c r="F15" s="30">
        <f>F13+F14</f>
        <v>-64812.200000000012</v>
      </c>
      <c r="G15" s="30">
        <f>G13+G14</f>
        <v>-79014.109999999971</v>
      </c>
      <c r="H15" s="30">
        <f t="shared" ref="H15" si="2">H13+H14</f>
        <v>-51424.620000000017</v>
      </c>
      <c r="I15" s="30">
        <f>I13+I14</f>
        <v>-411496</v>
      </c>
      <c r="J15" s="30">
        <f>J13+J14</f>
        <v>-827849.05999999994</v>
      </c>
    </row>
    <row r="16" spans="2:10" x14ac:dyDescent="0.25">
      <c r="B16" s="29" t="s">
        <v>82</v>
      </c>
      <c r="C16" s="31">
        <f>C12+C15</f>
        <v>903963.618209154</v>
      </c>
      <c r="D16" s="31">
        <f>D12+D15</f>
        <v>659222.58920000005</v>
      </c>
      <c r="E16" s="31">
        <f>E12+E15</f>
        <v>859038.48869833408</v>
      </c>
      <c r="F16" s="31">
        <f>F12+F15</f>
        <v>1064587.4700000002</v>
      </c>
      <c r="G16" s="31">
        <f>G12+G15</f>
        <v>984182.34499999986</v>
      </c>
      <c r="H16" s="31">
        <f t="shared" ref="H16" si="3">H12+H15</f>
        <v>632229.57999999961</v>
      </c>
      <c r="I16" s="31">
        <f>I12+I15</f>
        <v>5103224.0911074877</v>
      </c>
      <c r="J16" s="30">
        <f>J12+J15</f>
        <v>9927953.3523000032</v>
      </c>
    </row>
    <row r="17" spans="2:10" x14ac:dyDescent="0.25">
      <c r="B17" s="27" t="s">
        <v>177</v>
      </c>
      <c r="C17" s="28">
        <f t="shared" ref="C17:J17" si="4">C18-C16</f>
        <v>-76935.218209153973</v>
      </c>
      <c r="D17" s="28">
        <f t="shared" si="4"/>
        <v>167805.81079999998</v>
      </c>
      <c r="E17" s="28">
        <f t="shared" si="4"/>
        <v>-32010.088698334061</v>
      </c>
      <c r="F17" s="28">
        <f t="shared" si="4"/>
        <v>-199966.87000000023</v>
      </c>
      <c r="G17" s="28">
        <f t="shared" si="4"/>
        <v>-119561.74499999988</v>
      </c>
      <c r="H17" s="28">
        <f t="shared" si="4"/>
        <v>232391.02000000037</v>
      </c>
      <c r="I17" s="28">
        <f t="shared" si="4"/>
        <v>-28277.091107487679</v>
      </c>
      <c r="J17" s="28">
        <f t="shared" si="4"/>
        <v>-78796.952300002798</v>
      </c>
    </row>
    <row r="18" spans="2:10" x14ac:dyDescent="0.25">
      <c r="B18" s="29" t="s">
        <v>83</v>
      </c>
      <c r="C18" s="31">
        <v>827028.4</v>
      </c>
      <c r="D18" s="31">
        <v>827028.4</v>
      </c>
      <c r="E18" s="31">
        <f>1.1*C25</f>
        <v>827028.4</v>
      </c>
      <c r="F18" s="31">
        <v>864620.6</v>
      </c>
      <c r="G18" s="31">
        <f>1.15*C25</f>
        <v>864620.6</v>
      </c>
      <c r="H18" s="31">
        <f>1.15*D25</f>
        <v>864620.6</v>
      </c>
      <c r="I18" s="31">
        <f>SUM(C18:H18)</f>
        <v>5074947</v>
      </c>
      <c r="J18" s="31">
        <v>9849156.4000000004</v>
      </c>
    </row>
    <row r="19" spans="2:10" x14ac:dyDescent="0.25">
      <c r="B19" s="29"/>
      <c r="C19" s="31"/>
      <c r="D19" s="31"/>
      <c r="E19" s="31"/>
      <c r="F19" s="31"/>
      <c r="G19" s="31"/>
      <c r="H19" s="31"/>
      <c r="I19" s="31"/>
      <c r="J19" s="31"/>
    </row>
    <row r="20" spans="2:10" x14ac:dyDescent="0.25">
      <c r="B20" s="32" t="s">
        <v>180</v>
      </c>
      <c r="C20" s="28">
        <f>C16/C25</f>
        <v>1.2023286987847932</v>
      </c>
      <c r="D20" s="28">
        <f>D16/D25</f>
        <v>0.87680767446438368</v>
      </c>
      <c r="E20" s="28">
        <f>E16/E25</f>
        <v>1.1425754394506495</v>
      </c>
      <c r="F20" s="28">
        <f t="shared" ref="F20" si="5">F16/F25</f>
        <v>1.4159685652874801</v>
      </c>
      <c r="G20" s="28">
        <f>G16/G25</f>
        <v>1.3090246713413951</v>
      </c>
      <c r="H20" s="28">
        <f>H16/H25</f>
        <v>0.84090526758210427</v>
      </c>
      <c r="I20" s="28">
        <f>I16/G25</f>
        <v>6.787610316910806</v>
      </c>
      <c r="J20" s="28">
        <f>J16/G25</f>
        <v>13.204804922696734</v>
      </c>
    </row>
    <row r="21" spans="2:10" x14ac:dyDescent="0.25">
      <c r="B21" s="29" t="s">
        <v>84</v>
      </c>
      <c r="C21" s="31">
        <f t="shared" ref="C21:H21" si="6">C18/C25</f>
        <v>1.1000000000000001</v>
      </c>
      <c r="D21" s="31">
        <f t="shared" si="6"/>
        <v>1.1000000000000001</v>
      </c>
      <c r="E21" s="31">
        <f t="shared" si="6"/>
        <v>1.1000000000000001</v>
      </c>
      <c r="F21" s="31">
        <f t="shared" si="6"/>
        <v>1.1499999999999999</v>
      </c>
      <c r="G21" s="31">
        <f t="shared" si="6"/>
        <v>1.1499999999999999</v>
      </c>
      <c r="H21" s="31">
        <f t="shared" si="6"/>
        <v>1.1499999999999999</v>
      </c>
      <c r="I21" s="31">
        <f>I18/G25</f>
        <v>6.75</v>
      </c>
      <c r="J21" s="31">
        <f>J18/G25</f>
        <v>13.1</v>
      </c>
    </row>
    <row r="22" spans="2:10" x14ac:dyDescent="0.25">
      <c r="B22" s="27" t="s">
        <v>181</v>
      </c>
      <c r="C22" s="33">
        <f t="shared" ref="C22:J22" si="7">C21-C20</f>
        <v>-0.10232869878479312</v>
      </c>
      <c r="D22" s="33">
        <f t="shared" si="7"/>
        <v>0.22319232553561641</v>
      </c>
      <c r="E22" s="33">
        <f t="shared" si="7"/>
        <v>-4.2575439450649455E-2</v>
      </c>
      <c r="F22" s="33">
        <f t="shared" si="7"/>
        <v>-0.26596856528748014</v>
      </c>
      <c r="G22" s="33">
        <f t="shared" si="7"/>
        <v>-0.1590246713413952</v>
      </c>
      <c r="H22" s="33">
        <f t="shared" si="7"/>
        <v>0.30909473241789565</v>
      </c>
      <c r="I22" s="33">
        <f t="shared" si="7"/>
        <v>-3.7610316910805963E-2</v>
      </c>
      <c r="J22" s="28">
        <f t="shared" si="7"/>
        <v>-0.10480492269673469</v>
      </c>
    </row>
    <row r="23" spans="2:10" x14ac:dyDescent="0.25">
      <c r="B23" s="29" t="s">
        <v>85</v>
      </c>
      <c r="C23" s="34">
        <f>C22</f>
        <v>-0.10232869878479312</v>
      </c>
      <c r="D23" s="34">
        <f>C23+D22</f>
        <v>0.12086362675082329</v>
      </c>
      <c r="E23" s="34">
        <f>D23+E22</f>
        <v>7.8288187300173839E-2</v>
      </c>
      <c r="F23" s="34">
        <f>E23+F22</f>
        <v>-0.1876803779873063</v>
      </c>
      <c r="G23" s="34">
        <f>F23+G22</f>
        <v>-0.3467050493287015</v>
      </c>
      <c r="H23" s="34">
        <f>G23+H22</f>
        <v>-3.7610316910805852E-2</v>
      </c>
      <c r="I23" s="34">
        <f>I22</f>
        <v>-3.7610316910805963E-2</v>
      </c>
      <c r="J23" s="34">
        <f>J22</f>
        <v>-0.10480492269673469</v>
      </c>
    </row>
    <row r="24" spans="2:10" x14ac:dyDescent="0.25">
      <c r="B24" s="29"/>
      <c r="C24" s="31"/>
      <c r="D24" s="31"/>
      <c r="E24" s="31"/>
      <c r="F24" s="31"/>
      <c r="G24" s="31"/>
      <c r="H24" s="31"/>
      <c r="I24" s="31"/>
      <c r="J24" s="31"/>
    </row>
    <row r="25" spans="2:10" x14ac:dyDescent="0.25">
      <c r="B25" s="27" t="s">
        <v>188</v>
      </c>
      <c r="C25" s="35">
        <v>751844</v>
      </c>
      <c r="D25" s="35">
        <v>751844</v>
      </c>
      <c r="E25" s="35">
        <v>751844</v>
      </c>
      <c r="F25" s="35">
        <v>751844</v>
      </c>
      <c r="G25" s="35">
        <v>751844</v>
      </c>
      <c r="H25" s="35">
        <f>G25</f>
        <v>751844</v>
      </c>
      <c r="I25" s="28"/>
      <c r="J25" s="28"/>
    </row>
  </sheetData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EC6F-9EE0-4862-90CA-942ABE5D0A8B}">
  <sheetPr codeName="Planilha3"/>
  <dimension ref="B7:T2620"/>
  <sheetViews>
    <sheetView workbookViewId="0">
      <pane ySplit="7" topLeftCell="A8" activePane="bottomLeft" state="frozen"/>
      <selection pane="bottomLeft" activeCell="A16" sqref="A16"/>
    </sheetView>
  </sheetViews>
  <sheetFormatPr defaultColWidth="9.140625" defaultRowHeight="12" x14ac:dyDescent="0.2"/>
  <cols>
    <col min="1" max="1" width="9.140625" style="3"/>
    <col min="2" max="2" width="11.7109375" style="3" bestFit="1" customWidth="1"/>
    <col min="3" max="3" width="13.7109375" style="3" customWidth="1"/>
    <col min="4" max="4" width="18" style="3" bestFit="1" customWidth="1"/>
    <col min="5" max="6" width="3.42578125" style="3" customWidth="1"/>
    <col min="7" max="7" width="10.7109375" style="3" bestFit="1" customWidth="1"/>
    <col min="8" max="8" width="9.140625" style="3"/>
    <col min="9" max="9" width="12.7109375" style="3" bestFit="1" customWidth="1"/>
    <col min="10" max="10" width="13.28515625" style="3" bestFit="1" customWidth="1"/>
    <col min="11" max="16384" width="9.140625" style="3"/>
  </cols>
  <sheetData>
    <row r="7" spans="2:20" ht="24" x14ac:dyDescent="0.2">
      <c r="B7" s="152" t="s">
        <v>47</v>
      </c>
      <c r="C7" s="153" t="s">
        <v>74</v>
      </c>
      <c r="D7" s="154" t="s">
        <v>48</v>
      </c>
      <c r="G7" s="152" t="s">
        <v>47</v>
      </c>
      <c r="H7" s="153" t="s">
        <v>49</v>
      </c>
      <c r="I7" s="153" t="s">
        <v>179</v>
      </c>
      <c r="J7" s="154" t="s">
        <v>50</v>
      </c>
    </row>
    <row r="8" spans="2:20" x14ac:dyDescent="0.2">
      <c r="B8" s="155">
        <v>46203</v>
      </c>
      <c r="C8" s="156">
        <v>94.15</v>
      </c>
      <c r="D8" s="156">
        <v>21024</v>
      </c>
      <c r="G8" s="157">
        <v>45869</v>
      </c>
      <c r="H8" s="158">
        <f t="shared" ref="H8:H17" si="0">DATE(YEAR(G8),MONTH(G8),1)</f>
        <v>45839</v>
      </c>
      <c r="I8" s="159">
        <v>1750038.7</v>
      </c>
      <c r="J8" s="159">
        <v>96.1</v>
      </c>
    </row>
    <row r="9" spans="2:20" x14ac:dyDescent="0.2">
      <c r="B9" s="155">
        <v>46202</v>
      </c>
      <c r="C9" s="156">
        <v>94</v>
      </c>
      <c r="D9" s="156">
        <v>92074</v>
      </c>
      <c r="G9" s="157">
        <v>45898</v>
      </c>
      <c r="H9" s="158">
        <f t="shared" si="0"/>
        <v>45870</v>
      </c>
      <c r="I9" s="159">
        <v>2398564.31</v>
      </c>
      <c r="J9" s="159">
        <v>95.2</v>
      </c>
    </row>
    <row r="10" spans="2:20" x14ac:dyDescent="0.2">
      <c r="B10" s="155">
        <v>46199</v>
      </c>
      <c r="C10" s="156">
        <v>93.9</v>
      </c>
      <c r="D10" s="156">
        <v>4070060</v>
      </c>
      <c r="G10" s="157">
        <f t="shared" ref="G10:G14" si="1">EDATE(G9,1)</f>
        <v>45929</v>
      </c>
      <c r="H10" s="158">
        <f t="shared" si="0"/>
        <v>45901</v>
      </c>
      <c r="I10" s="159">
        <v>1291005.04</v>
      </c>
      <c r="J10" s="159">
        <v>95.94</v>
      </c>
    </row>
    <row r="11" spans="2:20" x14ac:dyDescent="0.2">
      <c r="B11" s="155">
        <v>46198</v>
      </c>
      <c r="C11" s="156">
        <v>93.9</v>
      </c>
      <c r="D11" s="156">
        <v>23476</v>
      </c>
      <c r="G11" s="157">
        <v>45961</v>
      </c>
      <c r="H11" s="158">
        <f t="shared" si="0"/>
        <v>45931</v>
      </c>
      <c r="I11" s="159">
        <v>752034.68</v>
      </c>
      <c r="J11" s="159">
        <v>95.96</v>
      </c>
    </row>
    <row r="12" spans="2:20" x14ac:dyDescent="0.2">
      <c r="B12" s="155">
        <v>46197</v>
      </c>
      <c r="C12" s="156">
        <v>93.7</v>
      </c>
      <c r="D12" s="156">
        <v>14699</v>
      </c>
      <c r="G12" s="157">
        <v>45989</v>
      </c>
      <c r="H12" s="158">
        <f t="shared" si="0"/>
        <v>45962</v>
      </c>
      <c r="I12" s="159">
        <v>3107218.81</v>
      </c>
      <c r="J12" s="159">
        <v>96.2</v>
      </c>
    </row>
    <row r="13" spans="2:20" x14ac:dyDescent="0.2">
      <c r="B13" s="155">
        <v>46196</v>
      </c>
      <c r="C13" s="156">
        <v>93.66</v>
      </c>
      <c r="D13" s="156">
        <v>52601</v>
      </c>
      <c r="G13" s="157">
        <f t="shared" si="1"/>
        <v>46019</v>
      </c>
      <c r="H13" s="158">
        <f t="shared" si="0"/>
        <v>45992</v>
      </c>
      <c r="I13" s="159">
        <v>2319525.7799999998</v>
      </c>
      <c r="J13" s="159">
        <v>96.7</v>
      </c>
    </row>
    <row r="14" spans="2:20" x14ac:dyDescent="0.2">
      <c r="B14" s="155">
        <v>46195</v>
      </c>
      <c r="C14" s="156">
        <v>93.66</v>
      </c>
      <c r="D14" s="156">
        <v>89088</v>
      </c>
      <c r="G14" s="157">
        <f t="shared" si="1"/>
        <v>46050</v>
      </c>
      <c r="H14" s="158">
        <f t="shared" si="0"/>
        <v>46023</v>
      </c>
      <c r="I14" s="159">
        <v>3216094.19</v>
      </c>
      <c r="J14" s="159">
        <v>94.98</v>
      </c>
    </row>
    <row r="15" spans="2:20" x14ac:dyDescent="0.2">
      <c r="B15" s="155">
        <v>46192</v>
      </c>
      <c r="C15" s="156">
        <v>94.5</v>
      </c>
      <c r="D15" s="156">
        <v>36029</v>
      </c>
      <c r="G15" s="157">
        <v>46080</v>
      </c>
      <c r="H15" s="158">
        <f t="shared" si="0"/>
        <v>46054</v>
      </c>
      <c r="I15" s="159">
        <v>2259789.44</v>
      </c>
      <c r="J15" s="159">
        <v>95.03</v>
      </c>
      <c r="T15" s="160"/>
    </row>
    <row r="16" spans="2:20" x14ac:dyDescent="0.2">
      <c r="B16" s="155">
        <v>46191</v>
      </c>
      <c r="C16" s="156">
        <v>94.21</v>
      </c>
      <c r="D16" s="156">
        <v>173809</v>
      </c>
      <c r="G16" s="157">
        <v>46112</v>
      </c>
      <c r="H16" s="158">
        <f t="shared" si="0"/>
        <v>46082</v>
      </c>
      <c r="I16" s="159">
        <v>5172827.49</v>
      </c>
      <c r="J16" s="159">
        <v>94.89</v>
      </c>
      <c r="T16" s="160"/>
    </row>
    <row r="17" spans="2:20" x14ac:dyDescent="0.2">
      <c r="B17" s="155">
        <v>46190</v>
      </c>
      <c r="C17" s="156">
        <v>93.9</v>
      </c>
      <c r="D17" s="156">
        <v>17973</v>
      </c>
      <c r="G17" s="157">
        <v>46142</v>
      </c>
      <c r="H17" s="158">
        <f t="shared" si="0"/>
        <v>46113</v>
      </c>
      <c r="I17" s="159">
        <v>738656.27</v>
      </c>
      <c r="J17" s="159">
        <v>94.25</v>
      </c>
      <c r="T17" s="160"/>
    </row>
    <row r="18" spans="2:20" x14ac:dyDescent="0.2">
      <c r="B18" s="155">
        <v>46189</v>
      </c>
      <c r="C18" s="156">
        <v>93.9</v>
      </c>
      <c r="D18" s="156">
        <v>18070</v>
      </c>
      <c r="G18" s="157">
        <v>46171</v>
      </c>
      <c r="H18" s="158">
        <f>DATE(YEAR(G18),MONTH(G18),1)</f>
        <v>46143</v>
      </c>
      <c r="I18" s="159">
        <v>953638.07</v>
      </c>
      <c r="J18" s="159">
        <f>Rendimentos!$E$19</f>
        <v>95.98</v>
      </c>
      <c r="T18" s="160"/>
    </row>
    <row r="19" spans="2:20" x14ac:dyDescent="0.2">
      <c r="B19" s="155">
        <v>46188</v>
      </c>
      <c r="C19" s="156">
        <v>94.57</v>
      </c>
      <c r="D19" s="156">
        <v>108085</v>
      </c>
      <c r="G19" s="168">
        <v>46203</v>
      </c>
      <c r="H19" s="169">
        <f>DATE(YEAR(G19),MONTH(G19),1)</f>
        <v>46174</v>
      </c>
      <c r="I19" s="170">
        <v>5252938.72</v>
      </c>
      <c r="J19" s="170">
        <v>94.15</v>
      </c>
      <c r="T19" s="160"/>
    </row>
    <row r="20" spans="2:20" x14ac:dyDescent="0.2">
      <c r="B20" s="155">
        <v>46185</v>
      </c>
      <c r="C20" s="156">
        <v>94.25</v>
      </c>
      <c r="D20" s="156">
        <v>34336</v>
      </c>
      <c r="T20" s="160"/>
    </row>
    <row r="21" spans="2:20" x14ac:dyDescent="0.2">
      <c r="B21" s="155">
        <v>46184</v>
      </c>
      <c r="C21" s="156">
        <v>94.27</v>
      </c>
      <c r="D21" s="156">
        <v>17875</v>
      </c>
      <c r="T21" s="160"/>
    </row>
    <row r="22" spans="2:20" x14ac:dyDescent="0.2">
      <c r="B22" s="155">
        <v>46183</v>
      </c>
      <c r="C22" s="156">
        <v>94.7</v>
      </c>
      <c r="D22" s="156">
        <v>154238</v>
      </c>
      <c r="T22" s="160"/>
    </row>
    <row r="23" spans="2:20" x14ac:dyDescent="0.2">
      <c r="B23" s="155">
        <v>46182</v>
      </c>
      <c r="C23" s="156">
        <v>94.35</v>
      </c>
      <c r="D23" s="156">
        <v>26558</v>
      </c>
      <c r="T23" s="160"/>
    </row>
    <row r="24" spans="2:20" x14ac:dyDescent="0.2">
      <c r="B24" s="155">
        <v>46181</v>
      </c>
      <c r="C24" s="156">
        <v>94.68</v>
      </c>
      <c r="D24" s="156">
        <v>51341</v>
      </c>
      <c r="T24" s="160"/>
    </row>
    <row r="25" spans="2:20" x14ac:dyDescent="0.2">
      <c r="B25" s="155">
        <v>46178</v>
      </c>
      <c r="C25" s="156">
        <v>94.98</v>
      </c>
      <c r="D25" s="156">
        <v>64397</v>
      </c>
      <c r="T25" s="160"/>
    </row>
    <row r="26" spans="2:20" x14ac:dyDescent="0.2">
      <c r="B26" s="155">
        <v>46176</v>
      </c>
      <c r="C26" s="156">
        <v>94.82</v>
      </c>
      <c r="D26" s="156">
        <v>84726</v>
      </c>
      <c r="T26" s="160"/>
    </row>
    <row r="27" spans="2:20" x14ac:dyDescent="0.2">
      <c r="B27" s="155">
        <v>46175</v>
      </c>
      <c r="C27" s="156">
        <v>94.5</v>
      </c>
      <c r="D27" s="156">
        <v>38624</v>
      </c>
      <c r="T27" s="160"/>
    </row>
    <row r="28" spans="2:20" x14ac:dyDescent="0.2">
      <c r="B28" s="161">
        <v>46174</v>
      </c>
      <c r="C28" s="162">
        <v>94</v>
      </c>
      <c r="D28" s="162">
        <v>63854</v>
      </c>
      <c r="T28" s="160"/>
    </row>
    <row r="29" spans="2:20" x14ac:dyDescent="0.2">
      <c r="B29" s="163">
        <v>46171</v>
      </c>
      <c r="C29" s="164">
        <v>95.98</v>
      </c>
      <c r="D29" s="164">
        <v>32665</v>
      </c>
      <c r="T29" s="160"/>
    </row>
    <row r="30" spans="2:20" x14ac:dyDescent="0.2">
      <c r="B30" s="155">
        <v>46170</v>
      </c>
      <c r="C30" s="156">
        <v>94.88</v>
      </c>
      <c r="D30" s="156">
        <v>135419</v>
      </c>
    </row>
    <row r="31" spans="2:20" x14ac:dyDescent="0.2">
      <c r="B31" s="155">
        <v>46169</v>
      </c>
      <c r="C31" s="156">
        <v>94</v>
      </c>
      <c r="D31" s="156">
        <v>9955</v>
      </c>
    </row>
    <row r="32" spans="2:20" x14ac:dyDescent="0.2">
      <c r="B32" s="155">
        <v>46168</v>
      </c>
      <c r="C32" s="156">
        <v>94.12</v>
      </c>
      <c r="D32" s="156">
        <v>55611</v>
      </c>
    </row>
    <row r="33" spans="2:20" x14ac:dyDescent="0.2">
      <c r="B33" s="155">
        <v>46167</v>
      </c>
      <c r="C33" s="156">
        <v>94.3</v>
      </c>
      <c r="D33" s="156">
        <v>17552</v>
      </c>
    </row>
    <row r="34" spans="2:20" x14ac:dyDescent="0.2">
      <c r="B34" s="155">
        <v>46164</v>
      </c>
      <c r="C34" s="156">
        <v>94.99</v>
      </c>
      <c r="D34" s="156">
        <v>21576</v>
      </c>
    </row>
    <row r="35" spans="2:20" x14ac:dyDescent="0.2">
      <c r="B35" s="155">
        <v>46163</v>
      </c>
      <c r="C35" s="156">
        <v>94.23</v>
      </c>
      <c r="D35" s="156">
        <v>8574</v>
      </c>
    </row>
    <row r="36" spans="2:20" x14ac:dyDescent="0.2">
      <c r="B36" s="155">
        <v>46162</v>
      </c>
      <c r="C36" s="156">
        <v>94.3</v>
      </c>
      <c r="D36" s="156">
        <v>12558</v>
      </c>
    </row>
    <row r="37" spans="2:20" x14ac:dyDescent="0.2">
      <c r="B37" s="155">
        <v>46161</v>
      </c>
      <c r="C37" s="156">
        <v>94.5</v>
      </c>
      <c r="D37" s="156">
        <v>17888</v>
      </c>
    </row>
    <row r="38" spans="2:20" x14ac:dyDescent="0.2">
      <c r="B38" s="155">
        <v>46160</v>
      </c>
      <c r="C38" s="156">
        <v>94.5</v>
      </c>
      <c r="D38" s="156">
        <v>14353</v>
      </c>
      <c r="T38" s="160"/>
    </row>
    <row r="39" spans="2:20" x14ac:dyDescent="0.2">
      <c r="B39" s="155">
        <v>46157</v>
      </c>
      <c r="C39" s="156">
        <v>94.68</v>
      </c>
      <c r="D39" s="156">
        <v>5384</v>
      </c>
      <c r="T39" s="160"/>
    </row>
    <row r="40" spans="2:20" x14ac:dyDescent="0.2">
      <c r="B40" s="155">
        <v>46156</v>
      </c>
      <c r="C40" s="156">
        <v>93.6</v>
      </c>
      <c r="D40" s="156">
        <v>33606</v>
      </c>
      <c r="T40" s="160"/>
    </row>
    <row r="41" spans="2:20" x14ac:dyDescent="0.2">
      <c r="B41" s="155">
        <v>46155</v>
      </c>
      <c r="C41" s="156">
        <v>92.81</v>
      </c>
      <c r="D41" s="156">
        <v>115881</v>
      </c>
      <c r="T41" s="160"/>
    </row>
    <row r="42" spans="2:20" x14ac:dyDescent="0.2">
      <c r="B42" s="155">
        <v>46154</v>
      </c>
      <c r="C42" s="156">
        <v>93.6</v>
      </c>
      <c r="D42" s="156">
        <v>63978</v>
      </c>
      <c r="T42" s="160"/>
    </row>
    <row r="43" spans="2:20" x14ac:dyDescent="0.2">
      <c r="B43" s="155">
        <v>46153</v>
      </c>
      <c r="C43" s="156">
        <v>93</v>
      </c>
      <c r="D43" s="156">
        <v>103157</v>
      </c>
      <c r="T43" s="160"/>
    </row>
    <row r="44" spans="2:20" x14ac:dyDescent="0.2">
      <c r="B44" s="155">
        <v>46150</v>
      </c>
      <c r="C44" s="156">
        <v>94.84</v>
      </c>
      <c r="D44" s="156">
        <v>64649</v>
      </c>
    </row>
    <row r="45" spans="2:20" x14ac:dyDescent="0.2">
      <c r="B45" s="155">
        <v>46149</v>
      </c>
      <c r="C45" s="156">
        <v>94.45</v>
      </c>
      <c r="D45" s="156">
        <v>93121</v>
      </c>
    </row>
    <row r="46" spans="2:20" x14ac:dyDescent="0.2">
      <c r="B46" s="155">
        <v>46148</v>
      </c>
      <c r="C46" s="156">
        <v>94.46</v>
      </c>
      <c r="D46" s="156">
        <v>23593</v>
      </c>
    </row>
    <row r="47" spans="2:20" x14ac:dyDescent="0.2">
      <c r="B47" s="155">
        <v>46147</v>
      </c>
      <c r="C47" s="156">
        <v>94.49</v>
      </c>
      <c r="D47" s="156">
        <v>33769</v>
      </c>
    </row>
    <row r="48" spans="2:20" x14ac:dyDescent="0.2">
      <c r="B48" s="161">
        <v>46146</v>
      </c>
      <c r="C48" s="162">
        <v>94.24</v>
      </c>
      <c r="D48" s="162">
        <v>90350</v>
      </c>
    </row>
    <row r="49" spans="2:4" x14ac:dyDescent="0.2">
      <c r="B49" s="163">
        <v>46142</v>
      </c>
      <c r="C49" s="164">
        <v>94.25</v>
      </c>
      <c r="D49" s="164">
        <v>29875.83</v>
      </c>
    </row>
    <row r="50" spans="2:4" x14ac:dyDescent="0.2">
      <c r="B50" s="155">
        <v>46141</v>
      </c>
      <c r="C50" s="156">
        <v>94.2</v>
      </c>
      <c r="D50" s="156">
        <v>12410.05</v>
      </c>
    </row>
    <row r="51" spans="2:4" x14ac:dyDescent="0.2">
      <c r="B51" s="155">
        <v>46140</v>
      </c>
      <c r="C51" s="156">
        <v>94.08</v>
      </c>
      <c r="D51" s="156">
        <v>39956.78</v>
      </c>
    </row>
    <row r="52" spans="2:4" x14ac:dyDescent="0.2">
      <c r="B52" s="155">
        <v>46139</v>
      </c>
      <c r="C52" s="156">
        <v>94.05</v>
      </c>
      <c r="D52" s="156">
        <v>21400.7</v>
      </c>
    </row>
    <row r="53" spans="2:4" x14ac:dyDescent="0.2">
      <c r="B53" s="155">
        <v>46136</v>
      </c>
      <c r="C53" s="156">
        <v>94.4</v>
      </c>
      <c r="D53" s="156">
        <v>81383.77</v>
      </c>
    </row>
    <row r="54" spans="2:4" x14ac:dyDescent="0.2">
      <c r="B54" s="155">
        <v>46135</v>
      </c>
      <c r="C54" s="156">
        <v>93.95</v>
      </c>
      <c r="D54" s="156">
        <v>32868.61</v>
      </c>
    </row>
    <row r="55" spans="2:4" x14ac:dyDescent="0.2">
      <c r="B55" s="155">
        <v>46134</v>
      </c>
      <c r="C55" s="156">
        <v>94.01</v>
      </c>
      <c r="D55" s="156">
        <v>74565.3</v>
      </c>
    </row>
    <row r="56" spans="2:4" x14ac:dyDescent="0.2">
      <c r="B56" s="155">
        <v>46132</v>
      </c>
      <c r="C56" s="156">
        <v>94.25</v>
      </c>
      <c r="D56" s="156">
        <v>28261.15</v>
      </c>
    </row>
    <row r="57" spans="2:4" x14ac:dyDescent="0.2">
      <c r="B57" s="155">
        <v>46129</v>
      </c>
      <c r="C57" s="156">
        <v>94.31</v>
      </c>
      <c r="D57" s="156">
        <v>42516.22</v>
      </c>
    </row>
    <row r="58" spans="2:4" x14ac:dyDescent="0.2">
      <c r="B58" s="155">
        <v>46128</v>
      </c>
      <c r="C58" s="156">
        <v>94.5</v>
      </c>
      <c r="D58" s="156">
        <v>18622.47</v>
      </c>
    </row>
    <row r="59" spans="2:4" x14ac:dyDescent="0.2">
      <c r="B59" s="155">
        <v>46127</v>
      </c>
      <c r="C59" s="156">
        <v>94.46</v>
      </c>
      <c r="D59" s="156">
        <v>28613.17</v>
      </c>
    </row>
    <row r="60" spans="2:4" x14ac:dyDescent="0.2">
      <c r="B60" s="155">
        <v>46126</v>
      </c>
      <c r="C60" s="156">
        <v>94.15</v>
      </c>
      <c r="D60" s="156">
        <v>12788.44</v>
      </c>
    </row>
    <row r="61" spans="2:4" x14ac:dyDescent="0.2">
      <c r="B61" s="155">
        <v>46125</v>
      </c>
      <c r="C61" s="156">
        <v>94.37</v>
      </c>
      <c r="D61" s="156">
        <v>30648.65</v>
      </c>
    </row>
    <row r="62" spans="2:4" x14ac:dyDescent="0.2">
      <c r="B62" s="155">
        <v>46122</v>
      </c>
      <c r="C62" s="156">
        <v>94.23</v>
      </c>
      <c r="D62" s="156">
        <v>37451.910000000003</v>
      </c>
    </row>
    <row r="63" spans="2:4" x14ac:dyDescent="0.2">
      <c r="B63" s="155">
        <v>46121</v>
      </c>
      <c r="C63" s="156">
        <v>94.57</v>
      </c>
      <c r="D63" s="156">
        <v>8511.01</v>
      </c>
    </row>
    <row r="64" spans="2:4" x14ac:dyDescent="0.2">
      <c r="B64" s="155">
        <v>46120</v>
      </c>
      <c r="C64" s="156">
        <v>95</v>
      </c>
      <c r="D64" s="156">
        <v>83351.88</v>
      </c>
    </row>
    <row r="65" spans="2:4" x14ac:dyDescent="0.2">
      <c r="B65" s="155">
        <v>46119</v>
      </c>
      <c r="C65" s="156">
        <v>93.73</v>
      </c>
      <c r="D65" s="156">
        <v>103487.66</v>
      </c>
    </row>
    <row r="66" spans="2:4" x14ac:dyDescent="0.2">
      <c r="B66" s="155">
        <v>46118</v>
      </c>
      <c r="C66" s="156">
        <v>94.96</v>
      </c>
      <c r="D66" s="156">
        <v>16078.29</v>
      </c>
    </row>
    <row r="67" spans="2:4" x14ac:dyDescent="0.2">
      <c r="B67" s="155">
        <v>46114</v>
      </c>
      <c r="C67" s="156">
        <v>94.44</v>
      </c>
      <c r="D67" s="156">
        <v>39337.65</v>
      </c>
    </row>
    <row r="68" spans="2:4" x14ac:dyDescent="0.2">
      <c r="B68" s="161">
        <v>46113</v>
      </c>
      <c r="C68" s="162">
        <v>95.02</v>
      </c>
      <c r="D68" s="162">
        <v>8263.92</v>
      </c>
    </row>
    <row r="69" spans="2:4" x14ac:dyDescent="0.2">
      <c r="B69" s="163">
        <v>46112</v>
      </c>
      <c r="C69" s="164">
        <v>94.89</v>
      </c>
      <c r="D69" s="164">
        <v>52398.12</v>
      </c>
    </row>
    <row r="70" spans="2:4" x14ac:dyDescent="0.2">
      <c r="B70" s="155">
        <v>46111</v>
      </c>
      <c r="C70" s="156">
        <v>93.75</v>
      </c>
      <c r="D70" s="156">
        <v>113937.05</v>
      </c>
    </row>
    <row r="71" spans="2:4" x14ac:dyDescent="0.2">
      <c r="B71" s="155">
        <v>46108</v>
      </c>
      <c r="C71" s="156">
        <v>95</v>
      </c>
      <c r="D71" s="156">
        <v>8731.9699999999993</v>
      </c>
    </row>
    <row r="72" spans="2:4" x14ac:dyDescent="0.2">
      <c r="B72" s="155">
        <v>46107</v>
      </c>
      <c r="C72" s="156">
        <v>94.54</v>
      </c>
      <c r="D72" s="156">
        <v>34609.83</v>
      </c>
    </row>
    <row r="73" spans="2:4" x14ac:dyDescent="0.2">
      <c r="B73" s="155">
        <v>46106</v>
      </c>
      <c r="C73" s="156">
        <v>95.03</v>
      </c>
      <c r="D73" s="156">
        <v>8060.99</v>
      </c>
    </row>
    <row r="74" spans="2:4" x14ac:dyDescent="0.2">
      <c r="B74" s="155">
        <v>46105</v>
      </c>
      <c r="C74" s="156">
        <v>94.85</v>
      </c>
      <c r="D74" s="156">
        <v>4360.71</v>
      </c>
    </row>
    <row r="75" spans="2:4" x14ac:dyDescent="0.2">
      <c r="B75" s="155">
        <v>46104</v>
      </c>
      <c r="C75" s="156">
        <v>94.66</v>
      </c>
      <c r="D75" s="156">
        <v>19693.23</v>
      </c>
    </row>
    <row r="76" spans="2:4" x14ac:dyDescent="0.2">
      <c r="B76" s="155">
        <v>46101</v>
      </c>
      <c r="C76" s="156">
        <v>95</v>
      </c>
      <c r="D76" s="156">
        <v>12339.19</v>
      </c>
    </row>
    <row r="77" spans="2:4" x14ac:dyDescent="0.2">
      <c r="B77" s="155">
        <v>46100</v>
      </c>
      <c r="C77" s="156">
        <v>94.97</v>
      </c>
      <c r="D77" s="156">
        <v>67176.58</v>
      </c>
    </row>
    <row r="78" spans="2:4" x14ac:dyDescent="0.2">
      <c r="B78" s="155">
        <v>46099</v>
      </c>
      <c r="C78" s="156">
        <v>95.12</v>
      </c>
      <c r="D78" s="156">
        <v>32454.26</v>
      </c>
    </row>
    <row r="79" spans="2:4" x14ac:dyDescent="0.2">
      <c r="B79" s="155">
        <v>46098</v>
      </c>
      <c r="C79" s="156">
        <v>95.05</v>
      </c>
      <c r="D79" s="156">
        <v>86870.81</v>
      </c>
    </row>
    <row r="80" spans="2:4" x14ac:dyDescent="0.2">
      <c r="B80" s="155">
        <v>46097</v>
      </c>
      <c r="C80" s="156">
        <v>94.43</v>
      </c>
      <c r="D80" s="156">
        <v>4372502.47</v>
      </c>
    </row>
    <row r="81" spans="2:4" x14ac:dyDescent="0.2">
      <c r="B81" s="155">
        <v>46094</v>
      </c>
      <c r="C81" s="156">
        <v>94.97</v>
      </c>
      <c r="D81" s="156">
        <v>81705.08</v>
      </c>
    </row>
    <row r="82" spans="2:4" x14ac:dyDescent="0.2">
      <c r="B82" s="155">
        <v>46093</v>
      </c>
      <c r="C82" s="156">
        <v>94.43</v>
      </c>
      <c r="D82" s="156">
        <v>114325.57</v>
      </c>
    </row>
    <row r="83" spans="2:4" x14ac:dyDescent="0.2">
      <c r="B83" s="155">
        <v>46092</v>
      </c>
      <c r="C83" s="156">
        <v>94.95</v>
      </c>
      <c r="D83" s="156">
        <v>35149.03</v>
      </c>
    </row>
    <row r="84" spans="2:4" x14ac:dyDescent="0.2">
      <c r="B84" s="155">
        <v>46091</v>
      </c>
      <c r="C84" s="156">
        <v>95.02</v>
      </c>
      <c r="D84" s="156">
        <v>27314.35</v>
      </c>
    </row>
    <row r="85" spans="2:4" x14ac:dyDescent="0.2">
      <c r="B85" s="155">
        <v>46090</v>
      </c>
      <c r="C85" s="156">
        <v>95</v>
      </c>
      <c r="D85" s="156">
        <v>31689.29</v>
      </c>
    </row>
    <row r="86" spans="2:4" x14ac:dyDescent="0.2">
      <c r="B86" s="155">
        <v>46087</v>
      </c>
      <c r="C86" s="156">
        <v>95.99</v>
      </c>
      <c r="D86" s="156">
        <v>37618.129999999997</v>
      </c>
    </row>
    <row r="87" spans="2:4" x14ac:dyDescent="0.2">
      <c r="B87" s="155">
        <v>46086</v>
      </c>
      <c r="C87" s="156">
        <v>95.45</v>
      </c>
      <c r="D87" s="156">
        <v>16006.21</v>
      </c>
    </row>
    <row r="88" spans="2:4" x14ac:dyDescent="0.2">
      <c r="B88" s="155">
        <v>46085</v>
      </c>
      <c r="C88" s="156">
        <v>95.42</v>
      </c>
      <c r="D88" s="156">
        <v>11533.47</v>
      </c>
    </row>
    <row r="89" spans="2:4" x14ac:dyDescent="0.2">
      <c r="B89" s="155">
        <v>46084</v>
      </c>
      <c r="C89" s="156">
        <v>95.2</v>
      </c>
      <c r="D89" s="156">
        <v>8953.27</v>
      </c>
    </row>
    <row r="90" spans="2:4" x14ac:dyDescent="0.2">
      <c r="B90" s="161">
        <v>46083</v>
      </c>
      <c r="C90" s="162">
        <v>95.12</v>
      </c>
      <c r="D90" s="162">
        <v>13965.46</v>
      </c>
    </row>
    <row r="91" spans="2:4" x14ac:dyDescent="0.2">
      <c r="B91" s="163">
        <v>46080</v>
      </c>
      <c r="C91" s="164">
        <v>95.03</v>
      </c>
      <c r="D91" s="164">
        <v>68772.58</v>
      </c>
    </row>
    <row r="92" spans="2:4" x14ac:dyDescent="0.2">
      <c r="B92" s="155">
        <v>46079</v>
      </c>
      <c r="C92" s="156">
        <v>94.99</v>
      </c>
      <c r="D92" s="156">
        <v>23538.65</v>
      </c>
    </row>
    <row r="93" spans="2:4" x14ac:dyDescent="0.2">
      <c r="B93" s="155">
        <v>46078</v>
      </c>
      <c r="C93" s="156">
        <v>95.01</v>
      </c>
      <c r="D93" s="156">
        <v>26380.32</v>
      </c>
    </row>
    <row r="94" spans="2:4" x14ac:dyDescent="0.2">
      <c r="B94" s="155">
        <v>46077</v>
      </c>
      <c r="C94" s="156">
        <v>95.02</v>
      </c>
      <c r="D94" s="156">
        <v>40292.620000000003</v>
      </c>
    </row>
    <row r="95" spans="2:4" x14ac:dyDescent="0.2">
      <c r="B95" s="155">
        <v>46076</v>
      </c>
      <c r="C95" s="156">
        <v>94.82</v>
      </c>
      <c r="D95" s="156">
        <v>23484.94</v>
      </c>
    </row>
    <row r="96" spans="2:4" x14ac:dyDescent="0.2">
      <c r="B96" s="155">
        <v>46073</v>
      </c>
      <c r="C96" s="156">
        <v>95.13</v>
      </c>
      <c r="D96" s="156">
        <v>19419.21</v>
      </c>
    </row>
    <row r="97" spans="2:4" x14ac:dyDescent="0.2">
      <c r="B97" s="155">
        <v>46072</v>
      </c>
      <c r="C97" s="156">
        <v>95</v>
      </c>
      <c r="D97" s="156">
        <v>10357.73</v>
      </c>
    </row>
    <row r="98" spans="2:4" x14ac:dyDescent="0.2">
      <c r="B98" s="155">
        <v>46071</v>
      </c>
      <c r="C98" s="156">
        <v>95</v>
      </c>
      <c r="D98" s="156">
        <v>31777.56</v>
      </c>
    </row>
    <row r="99" spans="2:4" x14ac:dyDescent="0.2">
      <c r="B99" s="155">
        <v>46066</v>
      </c>
      <c r="C99" s="156">
        <v>95.01</v>
      </c>
      <c r="D99" s="156">
        <v>26294.19</v>
      </c>
    </row>
    <row r="100" spans="2:4" x14ac:dyDescent="0.2">
      <c r="B100" s="155">
        <v>46065</v>
      </c>
      <c r="C100" s="156">
        <v>94.35</v>
      </c>
      <c r="D100" s="156">
        <v>9862.07</v>
      </c>
    </row>
    <row r="101" spans="2:4" x14ac:dyDescent="0.2">
      <c r="B101" s="155">
        <v>46064</v>
      </c>
      <c r="C101" s="156">
        <v>95</v>
      </c>
      <c r="D101" s="156">
        <v>18369.77</v>
      </c>
    </row>
    <row r="102" spans="2:4" x14ac:dyDescent="0.2">
      <c r="B102" s="155">
        <v>46063</v>
      </c>
      <c r="C102" s="156">
        <v>94.85</v>
      </c>
      <c r="D102" s="156">
        <v>35394.6</v>
      </c>
    </row>
    <row r="103" spans="2:4" x14ac:dyDescent="0.2">
      <c r="B103" s="155">
        <v>46062</v>
      </c>
      <c r="C103" s="156">
        <v>95.54</v>
      </c>
      <c r="D103" s="156">
        <v>9677.08</v>
      </c>
    </row>
    <row r="104" spans="2:4" x14ac:dyDescent="0.2">
      <c r="B104" s="155">
        <v>46059</v>
      </c>
      <c r="C104" s="156">
        <v>96.58</v>
      </c>
      <c r="D104" s="156">
        <v>1761422.64</v>
      </c>
    </row>
    <row r="105" spans="2:4" x14ac:dyDescent="0.2">
      <c r="B105" s="155">
        <v>46058</v>
      </c>
      <c r="C105" s="156">
        <v>95.23</v>
      </c>
      <c r="D105" s="156">
        <v>11904.71</v>
      </c>
    </row>
    <row r="106" spans="2:4" x14ac:dyDescent="0.2">
      <c r="B106" s="155">
        <v>46057</v>
      </c>
      <c r="C106" s="156">
        <v>95.05</v>
      </c>
      <c r="D106" s="156">
        <v>14354.6</v>
      </c>
    </row>
    <row r="107" spans="2:4" x14ac:dyDescent="0.2">
      <c r="B107" s="155">
        <v>46056</v>
      </c>
      <c r="C107" s="156">
        <v>95</v>
      </c>
      <c r="D107" s="156">
        <v>83292.210000000006</v>
      </c>
    </row>
    <row r="108" spans="2:4" x14ac:dyDescent="0.2">
      <c r="B108" s="161">
        <v>46055</v>
      </c>
      <c r="C108" s="162">
        <v>94.36</v>
      </c>
      <c r="D108" s="162">
        <v>45193.97</v>
      </c>
    </row>
    <row r="109" spans="2:4" x14ac:dyDescent="0.2">
      <c r="B109" s="163">
        <v>46052</v>
      </c>
      <c r="C109" s="164">
        <v>94.98</v>
      </c>
      <c r="D109" s="164">
        <v>19328.650000000001</v>
      </c>
    </row>
    <row r="110" spans="2:4" x14ac:dyDescent="0.2">
      <c r="B110" s="155">
        <v>46051</v>
      </c>
      <c r="C110" s="156">
        <v>94.7</v>
      </c>
      <c r="D110" s="156">
        <v>14107.26</v>
      </c>
    </row>
    <row r="111" spans="2:4" x14ac:dyDescent="0.2">
      <c r="B111" s="155">
        <v>46050</v>
      </c>
      <c r="C111" s="156">
        <v>95.48</v>
      </c>
      <c r="D111" s="156">
        <v>70892.679999999993</v>
      </c>
    </row>
    <row r="112" spans="2:4" x14ac:dyDescent="0.2">
      <c r="B112" s="155">
        <v>46049</v>
      </c>
      <c r="C112" s="156">
        <v>94.87</v>
      </c>
      <c r="D112" s="156">
        <v>59058.64</v>
      </c>
    </row>
    <row r="113" spans="2:4" x14ac:dyDescent="0.2">
      <c r="B113" s="155">
        <v>46048</v>
      </c>
      <c r="C113" s="156">
        <v>93.88</v>
      </c>
      <c r="D113" s="156">
        <v>64455.51</v>
      </c>
    </row>
    <row r="114" spans="2:4" x14ac:dyDescent="0.2">
      <c r="B114" s="155">
        <v>46045</v>
      </c>
      <c r="C114" s="156">
        <v>95.34</v>
      </c>
      <c r="D114" s="156">
        <v>34321.65</v>
      </c>
    </row>
    <row r="115" spans="2:4" x14ac:dyDescent="0.2">
      <c r="B115" s="155">
        <v>46044</v>
      </c>
      <c r="C115" s="156">
        <v>95.49</v>
      </c>
      <c r="D115" s="156">
        <v>25858.639999999999</v>
      </c>
    </row>
    <row r="116" spans="2:4" x14ac:dyDescent="0.2">
      <c r="B116" s="155">
        <v>46043</v>
      </c>
      <c r="C116" s="156">
        <v>95.48</v>
      </c>
      <c r="D116" s="156">
        <v>32900.160000000003</v>
      </c>
    </row>
    <row r="117" spans="2:4" x14ac:dyDescent="0.2">
      <c r="B117" s="155">
        <v>46042</v>
      </c>
      <c r="C117" s="156">
        <v>95.13</v>
      </c>
      <c r="D117" s="156">
        <v>10947.11</v>
      </c>
    </row>
    <row r="118" spans="2:4" x14ac:dyDescent="0.2">
      <c r="B118" s="155">
        <v>46041</v>
      </c>
      <c r="C118" s="156">
        <v>95.27</v>
      </c>
      <c r="D118" s="156">
        <v>21777.53</v>
      </c>
    </row>
    <row r="119" spans="2:4" x14ac:dyDescent="0.2">
      <c r="B119" s="155">
        <v>46038</v>
      </c>
      <c r="C119" s="156">
        <v>95.36</v>
      </c>
      <c r="D119" s="156">
        <v>56651.18</v>
      </c>
    </row>
    <row r="120" spans="2:4" x14ac:dyDescent="0.2">
      <c r="B120" s="155">
        <v>46037</v>
      </c>
      <c r="C120" s="156">
        <v>95.46</v>
      </c>
      <c r="D120" s="156">
        <v>20282.900000000001</v>
      </c>
    </row>
    <row r="121" spans="2:4" x14ac:dyDescent="0.2">
      <c r="B121" s="155">
        <v>46036</v>
      </c>
      <c r="C121" s="156">
        <v>95.46</v>
      </c>
      <c r="D121" s="156">
        <v>1203444.8799999999</v>
      </c>
    </row>
    <row r="122" spans="2:4" x14ac:dyDescent="0.2">
      <c r="B122" s="155">
        <v>46035</v>
      </c>
      <c r="C122" s="156">
        <v>93.3</v>
      </c>
      <c r="D122" s="156">
        <v>88838.51</v>
      </c>
    </row>
    <row r="123" spans="2:4" x14ac:dyDescent="0.2">
      <c r="B123" s="155">
        <v>46034</v>
      </c>
      <c r="C123" s="156">
        <v>92.49</v>
      </c>
      <c r="D123" s="156">
        <v>92929.56</v>
      </c>
    </row>
    <row r="124" spans="2:4" x14ac:dyDescent="0.2">
      <c r="B124" s="155">
        <v>46031</v>
      </c>
      <c r="C124" s="156">
        <v>89.02</v>
      </c>
      <c r="D124" s="156">
        <v>1224329.92</v>
      </c>
    </row>
    <row r="125" spans="2:4" x14ac:dyDescent="0.2">
      <c r="B125" s="155">
        <v>46030</v>
      </c>
      <c r="C125" s="156">
        <v>95.9</v>
      </c>
      <c r="D125" s="156">
        <v>87130.55</v>
      </c>
    </row>
    <row r="126" spans="2:4" x14ac:dyDescent="0.2">
      <c r="B126" s="155">
        <v>46029</v>
      </c>
      <c r="C126" s="156">
        <v>95.85</v>
      </c>
      <c r="D126" s="156">
        <v>8063.85</v>
      </c>
    </row>
    <row r="127" spans="2:4" x14ac:dyDescent="0.2">
      <c r="B127" s="155">
        <v>46028</v>
      </c>
      <c r="C127" s="156">
        <v>95.83</v>
      </c>
      <c r="D127" s="156">
        <v>33515.699999999997</v>
      </c>
    </row>
    <row r="128" spans="2:4" x14ac:dyDescent="0.2">
      <c r="B128" s="155">
        <v>46027</v>
      </c>
      <c r="C128" s="156">
        <v>96.14</v>
      </c>
      <c r="D128" s="156">
        <v>20217.72</v>
      </c>
    </row>
    <row r="129" spans="2:4" x14ac:dyDescent="0.2">
      <c r="B129" s="161">
        <v>46024</v>
      </c>
      <c r="C129" s="162">
        <v>95.89</v>
      </c>
      <c r="D129" s="162">
        <v>27137.52</v>
      </c>
    </row>
    <row r="130" spans="2:4" x14ac:dyDescent="0.2">
      <c r="B130" s="163">
        <v>46021</v>
      </c>
      <c r="C130" s="164">
        <v>96.7</v>
      </c>
      <c r="D130" s="164">
        <v>135882.93</v>
      </c>
    </row>
    <row r="131" spans="2:4" x14ac:dyDescent="0.2">
      <c r="B131" s="155">
        <v>46020</v>
      </c>
      <c r="C131" s="156">
        <v>96.25</v>
      </c>
      <c r="D131" s="156">
        <v>85529.23</v>
      </c>
    </row>
    <row r="132" spans="2:4" x14ac:dyDescent="0.2">
      <c r="B132" s="155">
        <v>46017</v>
      </c>
      <c r="C132" s="156">
        <v>94.79</v>
      </c>
      <c r="D132" s="156">
        <v>25165.71</v>
      </c>
    </row>
    <row r="133" spans="2:4" x14ac:dyDescent="0.2">
      <c r="B133" s="155">
        <v>46014</v>
      </c>
      <c r="C133" s="156">
        <v>95.05</v>
      </c>
      <c r="D133" s="156">
        <v>17013.66</v>
      </c>
    </row>
    <row r="134" spans="2:4" x14ac:dyDescent="0.2">
      <c r="B134" s="155">
        <v>46013</v>
      </c>
      <c r="C134" s="156">
        <v>94.96</v>
      </c>
      <c r="D134" s="156">
        <v>15160.87</v>
      </c>
    </row>
    <row r="135" spans="2:4" x14ac:dyDescent="0.2">
      <c r="B135" s="155">
        <v>46010</v>
      </c>
      <c r="C135" s="156">
        <v>94.33</v>
      </c>
      <c r="D135" s="156">
        <v>50932.52</v>
      </c>
    </row>
    <row r="136" spans="2:4" x14ac:dyDescent="0.2">
      <c r="B136" s="155">
        <v>46009</v>
      </c>
      <c r="C136" s="156">
        <v>93.86</v>
      </c>
      <c r="D136" s="156">
        <v>16936.2</v>
      </c>
    </row>
    <row r="137" spans="2:4" x14ac:dyDescent="0.2">
      <c r="B137" s="155">
        <v>46008</v>
      </c>
      <c r="C137" s="156">
        <v>93.05</v>
      </c>
      <c r="D137" s="156">
        <v>101209.33</v>
      </c>
    </row>
    <row r="138" spans="2:4" x14ac:dyDescent="0.2">
      <c r="B138" s="155">
        <v>46007</v>
      </c>
      <c r="C138" s="156">
        <v>94.24</v>
      </c>
      <c r="D138" s="156">
        <v>223266.2</v>
      </c>
    </row>
    <row r="139" spans="2:4" x14ac:dyDescent="0.2">
      <c r="B139" s="155">
        <v>46006</v>
      </c>
      <c r="C139" s="156">
        <v>95.8</v>
      </c>
      <c r="D139" s="156">
        <v>224766.93</v>
      </c>
    </row>
    <row r="140" spans="2:4" x14ac:dyDescent="0.2">
      <c r="B140" s="155">
        <v>46003</v>
      </c>
      <c r="C140" s="156">
        <v>94.48</v>
      </c>
      <c r="D140" s="156">
        <v>26630.29</v>
      </c>
    </row>
    <row r="141" spans="2:4" x14ac:dyDescent="0.2">
      <c r="B141" s="155">
        <v>46002</v>
      </c>
      <c r="C141" s="156">
        <v>94.48</v>
      </c>
      <c r="D141" s="156">
        <v>316901.09000000003</v>
      </c>
    </row>
    <row r="142" spans="2:4" x14ac:dyDescent="0.2">
      <c r="B142" s="155">
        <v>46001</v>
      </c>
      <c r="C142" s="156">
        <v>93.05</v>
      </c>
      <c r="D142" s="156">
        <v>27974.46</v>
      </c>
    </row>
    <row r="143" spans="2:4" x14ac:dyDescent="0.2">
      <c r="B143" s="155">
        <v>46000</v>
      </c>
      <c r="C143" s="156">
        <v>93.69</v>
      </c>
      <c r="D143" s="156">
        <v>36563.99</v>
      </c>
    </row>
    <row r="144" spans="2:4" x14ac:dyDescent="0.2">
      <c r="B144" s="155">
        <v>45999</v>
      </c>
      <c r="C144" s="156">
        <v>94.09</v>
      </c>
      <c r="D144" s="156">
        <v>225066.44</v>
      </c>
    </row>
    <row r="145" spans="2:4" x14ac:dyDescent="0.2">
      <c r="B145" s="155">
        <v>45996</v>
      </c>
      <c r="C145" s="156">
        <v>95.96</v>
      </c>
      <c r="D145" s="156">
        <v>35066.85</v>
      </c>
    </row>
    <row r="146" spans="2:4" x14ac:dyDescent="0.2">
      <c r="B146" s="155">
        <v>45995</v>
      </c>
      <c r="C146" s="156">
        <v>95.11</v>
      </c>
      <c r="D146" s="156">
        <v>3898.75</v>
      </c>
    </row>
    <row r="147" spans="2:4" x14ac:dyDescent="0.2">
      <c r="B147" s="155">
        <v>45994</v>
      </c>
      <c r="C147" s="156">
        <v>95.23</v>
      </c>
      <c r="D147" s="156">
        <v>40628.68</v>
      </c>
    </row>
    <row r="148" spans="2:4" x14ac:dyDescent="0.2">
      <c r="B148" s="155">
        <v>45993</v>
      </c>
      <c r="C148" s="156">
        <v>95.32</v>
      </c>
      <c r="D148" s="156">
        <v>117836.32</v>
      </c>
    </row>
    <row r="149" spans="2:4" x14ac:dyDescent="0.2">
      <c r="B149" s="161">
        <v>45992</v>
      </c>
      <c r="C149" s="162">
        <v>95.86</v>
      </c>
      <c r="D149" s="162">
        <v>593095.30000000005</v>
      </c>
    </row>
    <row r="150" spans="2:4" x14ac:dyDescent="0.2">
      <c r="B150" s="163">
        <v>45989</v>
      </c>
      <c r="C150" s="164">
        <v>96.2</v>
      </c>
      <c r="D150" s="164">
        <v>681252.06</v>
      </c>
    </row>
    <row r="151" spans="2:4" x14ac:dyDescent="0.2">
      <c r="B151" s="155">
        <v>45988</v>
      </c>
      <c r="C151" s="156">
        <v>95.99</v>
      </c>
      <c r="D151" s="156">
        <v>657218.41</v>
      </c>
    </row>
    <row r="152" spans="2:4" x14ac:dyDescent="0.2">
      <c r="B152" s="155">
        <v>45987</v>
      </c>
      <c r="C152" s="156">
        <v>95.29</v>
      </c>
      <c r="D152" s="156">
        <v>621035.62</v>
      </c>
    </row>
    <row r="153" spans="2:4" x14ac:dyDescent="0.2">
      <c r="B153" s="155">
        <v>45986</v>
      </c>
      <c r="C153" s="156">
        <v>93.36</v>
      </c>
      <c r="D153" s="156">
        <v>801822.93</v>
      </c>
    </row>
    <row r="154" spans="2:4" x14ac:dyDescent="0.2">
      <c r="B154" s="155">
        <v>45985</v>
      </c>
      <c r="C154" s="156">
        <v>95.28</v>
      </c>
      <c r="D154" s="156">
        <v>11403.33</v>
      </c>
    </row>
    <row r="155" spans="2:4" x14ac:dyDescent="0.2">
      <c r="B155" s="155">
        <v>45982</v>
      </c>
      <c r="C155" s="156">
        <v>95.51</v>
      </c>
      <c r="D155" s="156">
        <v>23635.07</v>
      </c>
    </row>
    <row r="156" spans="2:4" x14ac:dyDescent="0.2">
      <c r="B156" s="155">
        <v>45980</v>
      </c>
      <c r="C156" s="156">
        <v>95.52</v>
      </c>
      <c r="D156" s="156">
        <v>6869.56</v>
      </c>
    </row>
    <row r="157" spans="2:4" x14ac:dyDescent="0.2">
      <c r="B157" s="155">
        <v>45979</v>
      </c>
      <c r="C157" s="156">
        <v>95.57</v>
      </c>
      <c r="D157" s="156">
        <v>57943.96</v>
      </c>
    </row>
    <row r="158" spans="2:4" x14ac:dyDescent="0.2">
      <c r="B158" s="155">
        <v>45978</v>
      </c>
      <c r="C158" s="156">
        <v>95.28</v>
      </c>
      <c r="D158" s="156">
        <v>18387.89</v>
      </c>
    </row>
    <row r="159" spans="2:4" x14ac:dyDescent="0.2">
      <c r="B159" s="155">
        <v>45975</v>
      </c>
      <c r="C159" s="156">
        <v>95.52</v>
      </c>
      <c r="D159" s="156">
        <v>28059.19</v>
      </c>
    </row>
    <row r="160" spans="2:4" x14ac:dyDescent="0.2">
      <c r="B160" s="155">
        <v>45974</v>
      </c>
      <c r="C160" s="156">
        <v>95.52</v>
      </c>
      <c r="D160" s="156">
        <v>9050.9599999999991</v>
      </c>
    </row>
    <row r="161" spans="2:4" x14ac:dyDescent="0.2">
      <c r="B161" s="155">
        <v>45973</v>
      </c>
      <c r="C161" s="156">
        <v>95.61</v>
      </c>
      <c r="D161" s="156">
        <v>28956.54</v>
      </c>
    </row>
    <row r="162" spans="2:4" x14ac:dyDescent="0.2">
      <c r="B162" s="155">
        <v>45972</v>
      </c>
      <c r="C162" s="156">
        <v>95.09</v>
      </c>
      <c r="D162" s="156">
        <v>4763.8100000000004</v>
      </c>
    </row>
    <row r="163" spans="2:4" x14ac:dyDescent="0.2">
      <c r="B163" s="155">
        <v>45971</v>
      </c>
      <c r="C163" s="156">
        <v>95.5</v>
      </c>
      <c r="D163" s="156">
        <v>12512.47</v>
      </c>
    </row>
    <row r="164" spans="2:4" x14ac:dyDescent="0.2">
      <c r="B164" s="155">
        <v>45968</v>
      </c>
      <c r="C164" s="156">
        <v>96</v>
      </c>
      <c r="D164" s="156">
        <v>53180.55</v>
      </c>
    </row>
    <row r="165" spans="2:4" x14ac:dyDescent="0.2">
      <c r="B165" s="155">
        <v>45967</v>
      </c>
      <c r="C165" s="156">
        <v>96.05</v>
      </c>
      <c r="D165" s="156">
        <v>38167.550000000003</v>
      </c>
    </row>
    <row r="166" spans="2:4" x14ac:dyDescent="0.2">
      <c r="B166" s="155">
        <v>45966</v>
      </c>
      <c r="C166" s="156">
        <v>95.83</v>
      </c>
      <c r="D166" s="156">
        <v>11638.62</v>
      </c>
    </row>
    <row r="167" spans="2:4" x14ac:dyDescent="0.2">
      <c r="B167" s="155">
        <v>45965</v>
      </c>
      <c r="C167" s="156">
        <v>95.42</v>
      </c>
      <c r="D167" s="156">
        <v>17434.7</v>
      </c>
    </row>
    <row r="168" spans="2:4" x14ac:dyDescent="0.2">
      <c r="B168" s="161">
        <v>45964</v>
      </c>
      <c r="C168" s="162">
        <v>95.95</v>
      </c>
      <c r="D168" s="162">
        <v>23885.54</v>
      </c>
    </row>
    <row r="169" spans="2:4" x14ac:dyDescent="0.2">
      <c r="B169" s="163">
        <v>45961</v>
      </c>
      <c r="C169" s="164">
        <v>95.96</v>
      </c>
      <c r="D169" s="164">
        <v>104980.19</v>
      </c>
    </row>
    <row r="170" spans="2:4" x14ac:dyDescent="0.2">
      <c r="B170" s="155">
        <v>45960</v>
      </c>
      <c r="C170" s="156">
        <v>94.85</v>
      </c>
      <c r="D170" s="156">
        <v>12052.68</v>
      </c>
    </row>
    <row r="171" spans="2:4" x14ac:dyDescent="0.2">
      <c r="B171" s="155">
        <v>45959</v>
      </c>
      <c r="C171" s="156">
        <v>95</v>
      </c>
      <c r="D171" s="156">
        <v>11863.54</v>
      </c>
    </row>
    <row r="172" spans="2:4" x14ac:dyDescent="0.2">
      <c r="B172" s="155">
        <v>45958</v>
      </c>
      <c r="C172" s="156">
        <v>95</v>
      </c>
      <c r="D172" s="156">
        <v>11865.28</v>
      </c>
    </row>
    <row r="173" spans="2:4" x14ac:dyDescent="0.2">
      <c r="B173" s="155">
        <v>45957</v>
      </c>
      <c r="C173" s="156">
        <v>95.19</v>
      </c>
      <c r="D173" s="156">
        <v>56911.73</v>
      </c>
    </row>
    <row r="174" spans="2:4" x14ac:dyDescent="0.2">
      <c r="B174" s="155">
        <v>45954</v>
      </c>
      <c r="C174" s="156">
        <v>94.63</v>
      </c>
      <c r="D174" s="156">
        <v>8118.36</v>
      </c>
    </row>
    <row r="175" spans="2:4" x14ac:dyDescent="0.2">
      <c r="B175" s="155">
        <v>45953</v>
      </c>
      <c r="C175" s="156">
        <v>95</v>
      </c>
      <c r="D175" s="156">
        <v>14991.05</v>
      </c>
    </row>
    <row r="176" spans="2:4" x14ac:dyDescent="0.2">
      <c r="B176" s="155">
        <v>45952</v>
      </c>
      <c r="C176" s="156">
        <v>95.19</v>
      </c>
      <c r="D176" s="156">
        <v>17891.87</v>
      </c>
    </row>
    <row r="177" spans="2:4" x14ac:dyDescent="0.2">
      <c r="B177" s="155">
        <v>45951</v>
      </c>
      <c r="C177" s="156">
        <v>95.55</v>
      </c>
      <c r="D177" s="156">
        <v>32285.8</v>
      </c>
    </row>
    <row r="178" spans="2:4" x14ac:dyDescent="0.2">
      <c r="B178" s="155">
        <v>45950</v>
      </c>
      <c r="C178" s="156">
        <v>95.42</v>
      </c>
      <c r="D178" s="156">
        <v>54023.74</v>
      </c>
    </row>
    <row r="179" spans="2:4" x14ac:dyDescent="0.2">
      <c r="B179" s="155">
        <v>45947</v>
      </c>
      <c r="C179" s="156">
        <v>95.1</v>
      </c>
      <c r="D179" s="156">
        <v>147099.01999999999</v>
      </c>
    </row>
    <row r="180" spans="2:4" x14ac:dyDescent="0.2">
      <c r="B180" s="155">
        <v>45946</v>
      </c>
      <c r="C180" s="156">
        <v>95.5</v>
      </c>
      <c r="D180" s="156">
        <v>10204</v>
      </c>
    </row>
    <row r="181" spans="2:4" x14ac:dyDescent="0.2">
      <c r="B181" s="155">
        <v>45945</v>
      </c>
      <c r="C181" s="156">
        <v>95.58</v>
      </c>
      <c r="D181" s="156">
        <v>19296.8</v>
      </c>
    </row>
    <row r="182" spans="2:4" x14ac:dyDescent="0.2">
      <c r="B182" s="155">
        <v>45944</v>
      </c>
      <c r="C182" s="156">
        <v>95.43</v>
      </c>
      <c r="D182" s="156">
        <v>16148.88</v>
      </c>
    </row>
    <row r="183" spans="2:4" x14ac:dyDescent="0.2">
      <c r="B183" s="155">
        <v>45943</v>
      </c>
      <c r="C183" s="156">
        <v>95.58</v>
      </c>
      <c r="D183" s="156">
        <v>14362.86</v>
      </c>
    </row>
    <row r="184" spans="2:4" x14ac:dyDescent="0.2">
      <c r="B184" s="155">
        <v>45940</v>
      </c>
      <c r="C184" s="156">
        <v>93.99</v>
      </c>
      <c r="D184" s="156">
        <v>10031.11</v>
      </c>
    </row>
    <row r="185" spans="2:4" x14ac:dyDescent="0.2">
      <c r="B185" s="155">
        <v>45939</v>
      </c>
      <c r="C185" s="156">
        <v>94</v>
      </c>
      <c r="D185" s="156">
        <v>74138.16</v>
      </c>
    </row>
    <row r="186" spans="2:4" x14ac:dyDescent="0.2">
      <c r="B186" s="155">
        <v>45938</v>
      </c>
      <c r="C186" s="156">
        <v>94.59</v>
      </c>
      <c r="D186" s="156">
        <v>12284.15</v>
      </c>
    </row>
    <row r="187" spans="2:4" x14ac:dyDescent="0.2">
      <c r="B187" s="155">
        <v>45937</v>
      </c>
      <c r="C187" s="156">
        <v>96.02</v>
      </c>
      <c r="D187" s="156">
        <v>76975</v>
      </c>
    </row>
    <row r="188" spans="2:4" x14ac:dyDescent="0.2">
      <c r="B188" s="155">
        <v>45936</v>
      </c>
      <c r="C188" s="156">
        <v>95.79</v>
      </c>
      <c r="D188" s="156">
        <v>7660.67</v>
      </c>
    </row>
    <row r="189" spans="2:4" x14ac:dyDescent="0.2">
      <c r="B189" s="155">
        <v>45933</v>
      </c>
      <c r="C189" s="156">
        <v>96</v>
      </c>
      <c r="D189" s="156">
        <v>21960.42</v>
      </c>
    </row>
    <row r="190" spans="2:4" x14ac:dyDescent="0.2">
      <c r="B190" s="155">
        <v>45932</v>
      </c>
      <c r="C190" s="156">
        <v>95.08</v>
      </c>
      <c r="D190" s="156">
        <v>11918.57</v>
      </c>
    </row>
    <row r="191" spans="2:4" x14ac:dyDescent="0.2">
      <c r="B191" s="161">
        <v>45931</v>
      </c>
      <c r="C191" s="162">
        <v>95.82</v>
      </c>
      <c r="D191" s="162">
        <v>6970.92</v>
      </c>
    </row>
    <row r="192" spans="2:4" x14ac:dyDescent="0.2">
      <c r="B192" s="163">
        <v>45930</v>
      </c>
      <c r="C192" s="164">
        <v>95.94</v>
      </c>
      <c r="D192" s="164">
        <v>85409.61</v>
      </c>
    </row>
    <row r="193" spans="2:4" x14ac:dyDescent="0.2">
      <c r="B193" s="155">
        <v>45929</v>
      </c>
      <c r="C193" s="156">
        <v>95</v>
      </c>
      <c r="D193" s="156">
        <v>11776.56</v>
      </c>
    </row>
    <row r="194" spans="2:4" x14ac:dyDescent="0.2">
      <c r="B194" s="155">
        <v>45926</v>
      </c>
      <c r="C194" s="156">
        <v>94.99</v>
      </c>
      <c r="D194" s="156">
        <v>5128.93</v>
      </c>
    </row>
    <row r="195" spans="2:4" x14ac:dyDescent="0.2">
      <c r="B195" s="155">
        <v>45925</v>
      </c>
      <c r="C195" s="156">
        <v>95</v>
      </c>
      <c r="D195" s="156">
        <v>41116.75</v>
      </c>
    </row>
    <row r="196" spans="2:4" x14ac:dyDescent="0.2">
      <c r="B196" s="155">
        <v>45924</v>
      </c>
      <c r="C196" s="156">
        <v>94.27</v>
      </c>
      <c r="D196" s="156">
        <v>22121.22</v>
      </c>
    </row>
    <row r="197" spans="2:4" x14ac:dyDescent="0.2">
      <c r="B197" s="155">
        <v>45923</v>
      </c>
      <c r="C197" s="156">
        <v>93.7</v>
      </c>
      <c r="D197" s="156">
        <v>105596.29</v>
      </c>
    </row>
    <row r="198" spans="2:4" x14ac:dyDescent="0.2">
      <c r="B198" s="155">
        <v>45922</v>
      </c>
      <c r="C198" s="156">
        <v>93.51</v>
      </c>
      <c r="D198" s="156">
        <v>59151.61</v>
      </c>
    </row>
    <row r="199" spans="2:4" x14ac:dyDescent="0.2">
      <c r="B199" s="155">
        <v>45919</v>
      </c>
      <c r="C199" s="156">
        <v>94.61</v>
      </c>
      <c r="D199" s="156">
        <v>107428.89</v>
      </c>
    </row>
    <row r="200" spans="2:4" x14ac:dyDescent="0.2">
      <c r="B200" s="155">
        <v>45918</v>
      </c>
      <c r="C200" s="156">
        <v>94.32</v>
      </c>
      <c r="D200" s="156">
        <v>23075.4</v>
      </c>
    </row>
    <row r="201" spans="2:4" x14ac:dyDescent="0.2">
      <c r="B201" s="155">
        <v>45917</v>
      </c>
      <c r="C201" s="156">
        <v>94.4</v>
      </c>
      <c r="D201" s="156">
        <v>55438.26</v>
      </c>
    </row>
    <row r="202" spans="2:4" x14ac:dyDescent="0.2">
      <c r="B202" s="155">
        <v>45916</v>
      </c>
      <c r="C202" s="156">
        <v>94.2</v>
      </c>
      <c r="D202" s="156">
        <v>83946.4</v>
      </c>
    </row>
    <row r="203" spans="2:4" x14ac:dyDescent="0.2">
      <c r="B203" s="155">
        <v>45915</v>
      </c>
      <c r="C203" s="156">
        <v>94.61</v>
      </c>
      <c r="D203" s="156">
        <v>58724.84</v>
      </c>
    </row>
    <row r="204" spans="2:4" x14ac:dyDescent="0.2">
      <c r="B204" s="155">
        <v>45912</v>
      </c>
      <c r="C204" s="156">
        <v>94.55</v>
      </c>
      <c r="D204" s="156">
        <v>97010.15</v>
      </c>
    </row>
    <row r="205" spans="2:4" x14ac:dyDescent="0.2">
      <c r="B205" s="155">
        <v>45911</v>
      </c>
      <c r="C205" s="156">
        <v>94.55</v>
      </c>
      <c r="D205" s="156">
        <v>22536.19</v>
      </c>
    </row>
    <row r="206" spans="2:4" x14ac:dyDescent="0.2">
      <c r="B206" s="155">
        <v>45910</v>
      </c>
      <c r="C206" s="156">
        <v>94.38</v>
      </c>
      <c r="D206" s="156">
        <v>31292.81</v>
      </c>
    </row>
    <row r="207" spans="2:4" x14ac:dyDescent="0.2">
      <c r="B207" s="155">
        <v>45909</v>
      </c>
      <c r="C207" s="156">
        <v>94.99</v>
      </c>
      <c r="D207" s="156">
        <v>155647.53</v>
      </c>
    </row>
    <row r="208" spans="2:4" x14ac:dyDescent="0.2">
      <c r="B208" s="155">
        <v>45908</v>
      </c>
      <c r="C208" s="156">
        <v>95.2</v>
      </c>
      <c r="D208" s="156">
        <v>12659.47</v>
      </c>
    </row>
    <row r="209" spans="2:4" x14ac:dyDescent="0.2">
      <c r="B209" s="155">
        <v>45905</v>
      </c>
      <c r="C209" s="156">
        <v>95.71</v>
      </c>
      <c r="D209" s="156">
        <v>56565.95</v>
      </c>
    </row>
    <row r="210" spans="2:4" x14ac:dyDescent="0.2">
      <c r="B210" s="155">
        <v>45904</v>
      </c>
      <c r="C210" s="156">
        <v>94.9</v>
      </c>
      <c r="D210" s="156">
        <v>34996.17</v>
      </c>
    </row>
    <row r="211" spans="2:4" x14ac:dyDescent="0.2">
      <c r="B211" s="155">
        <v>45903</v>
      </c>
      <c r="C211" s="156">
        <v>95.01</v>
      </c>
      <c r="D211" s="156">
        <v>20729.84</v>
      </c>
    </row>
    <row r="212" spans="2:4" x14ac:dyDescent="0.2">
      <c r="B212" s="155">
        <v>45902</v>
      </c>
      <c r="C212" s="156">
        <v>94.62</v>
      </c>
      <c r="D212" s="156">
        <v>40641.11</v>
      </c>
    </row>
    <row r="213" spans="2:4" x14ac:dyDescent="0.2">
      <c r="B213" s="161">
        <v>45901</v>
      </c>
      <c r="C213" s="162">
        <v>95.3</v>
      </c>
      <c r="D213" s="162">
        <v>65490.63</v>
      </c>
    </row>
    <row r="214" spans="2:4" x14ac:dyDescent="0.2">
      <c r="B214" s="163">
        <v>45898</v>
      </c>
      <c r="C214" s="164">
        <v>95.2</v>
      </c>
      <c r="D214" s="164">
        <v>64258.26</v>
      </c>
    </row>
    <row r="215" spans="2:4" x14ac:dyDescent="0.2">
      <c r="B215" s="155">
        <v>45897</v>
      </c>
      <c r="C215" s="156">
        <v>94.77</v>
      </c>
      <c r="D215" s="156">
        <v>26044.880000000001</v>
      </c>
    </row>
    <row r="216" spans="2:4" x14ac:dyDescent="0.2">
      <c r="B216" s="155">
        <v>45896</v>
      </c>
      <c r="C216" s="156">
        <v>94.39</v>
      </c>
      <c r="D216" s="156">
        <v>137912.98000000001</v>
      </c>
    </row>
    <row r="217" spans="2:4" x14ac:dyDescent="0.2">
      <c r="B217" s="155">
        <v>45895</v>
      </c>
      <c r="C217" s="156">
        <v>93.45</v>
      </c>
      <c r="D217" s="156">
        <v>366396.95</v>
      </c>
    </row>
    <row r="218" spans="2:4" x14ac:dyDescent="0.2">
      <c r="B218" s="155">
        <v>45894</v>
      </c>
      <c r="C218" s="156">
        <v>95.04</v>
      </c>
      <c r="D218" s="156">
        <v>25511.45</v>
      </c>
    </row>
    <row r="219" spans="2:4" x14ac:dyDescent="0.2">
      <c r="B219" s="155">
        <v>45891</v>
      </c>
      <c r="C219" s="156">
        <v>94.25</v>
      </c>
      <c r="D219" s="156">
        <v>292137.37</v>
      </c>
    </row>
    <row r="220" spans="2:4" x14ac:dyDescent="0.2">
      <c r="B220" s="155">
        <v>45890</v>
      </c>
      <c r="C220" s="156">
        <v>94.37</v>
      </c>
      <c r="D220" s="156">
        <v>106821.04</v>
      </c>
    </row>
    <row r="221" spans="2:4" x14ac:dyDescent="0.2">
      <c r="B221" s="155">
        <v>45889</v>
      </c>
      <c r="C221" s="156">
        <v>94.9</v>
      </c>
      <c r="D221" s="156">
        <v>32313.05</v>
      </c>
    </row>
    <row r="222" spans="2:4" x14ac:dyDescent="0.2">
      <c r="B222" s="155">
        <v>45888</v>
      </c>
      <c r="C222" s="156">
        <v>95.24</v>
      </c>
      <c r="D222" s="156">
        <v>21951.99</v>
      </c>
    </row>
    <row r="223" spans="2:4" x14ac:dyDescent="0.2">
      <c r="B223" s="155">
        <v>45887</v>
      </c>
      <c r="C223" s="156">
        <v>95.03</v>
      </c>
      <c r="D223" s="156">
        <v>231147.15</v>
      </c>
    </row>
    <row r="224" spans="2:4" x14ac:dyDescent="0.2">
      <c r="B224" s="155">
        <v>45884</v>
      </c>
      <c r="C224" s="156">
        <v>95.3</v>
      </c>
      <c r="D224" s="156">
        <v>406719.88</v>
      </c>
    </row>
    <row r="225" spans="2:4" x14ac:dyDescent="0.2">
      <c r="B225" s="155">
        <v>45883</v>
      </c>
      <c r="C225" s="156">
        <v>95.73</v>
      </c>
      <c r="D225" s="156">
        <v>181157.33</v>
      </c>
    </row>
    <row r="226" spans="2:4" x14ac:dyDescent="0.2">
      <c r="B226" s="155">
        <v>45882</v>
      </c>
      <c r="C226" s="156">
        <v>94.41</v>
      </c>
      <c r="D226" s="156">
        <v>32736.16</v>
      </c>
    </row>
    <row r="227" spans="2:4" x14ac:dyDescent="0.2">
      <c r="B227" s="155">
        <v>45881</v>
      </c>
      <c r="C227" s="156">
        <v>95.75</v>
      </c>
      <c r="D227" s="156">
        <v>111402.11</v>
      </c>
    </row>
    <row r="228" spans="2:4" x14ac:dyDescent="0.2">
      <c r="B228" s="155">
        <v>45880</v>
      </c>
      <c r="C228" s="156">
        <v>94.89</v>
      </c>
      <c r="D228" s="156">
        <v>137765.26</v>
      </c>
    </row>
    <row r="229" spans="2:4" x14ac:dyDescent="0.2">
      <c r="B229" s="155">
        <v>45877</v>
      </c>
      <c r="C229" s="156">
        <v>96.52</v>
      </c>
      <c r="D229" s="156">
        <v>23441.31</v>
      </c>
    </row>
    <row r="230" spans="2:4" x14ac:dyDescent="0.2">
      <c r="B230" s="155">
        <v>45876</v>
      </c>
      <c r="C230" s="156">
        <v>96.78</v>
      </c>
      <c r="D230" s="156">
        <v>25816.94</v>
      </c>
    </row>
    <row r="231" spans="2:4" x14ac:dyDescent="0.2">
      <c r="B231" s="155">
        <v>45875</v>
      </c>
      <c r="C231" s="156">
        <v>96.17</v>
      </c>
      <c r="D231" s="156">
        <v>14475.8</v>
      </c>
    </row>
    <row r="232" spans="2:4" x14ac:dyDescent="0.2">
      <c r="B232" s="155">
        <v>45874</v>
      </c>
      <c r="C232" s="156">
        <v>96.55</v>
      </c>
      <c r="D232" s="156">
        <v>61193.2</v>
      </c>
    </row>
    <row r="233" spans="2:4" x14ac:dyDescent="0.2">
      <c r="B233" s="155">
        <v>45873</v>
      </c>
      <c r="C233" s="156">
        <v>96.22</v>
      </c>
      <c r="D233" s="156">
        <v>33220.93</v>
      </c>
    </row>
    <row r="234" spans="2:4" x14ac:dyDescent="0.2">
      <c r="B234" s="161">
        <v>45870</v>
      </c>
      <c r="C234" s="162">
        <v>96.8</v>
      </c>
      <c r="D234" s="162">
        <v>77994.990000000005</v>
      </c>
    </row>
    <row r="235" spans="2:4" x14ac:dyDescent="0.2">
      <c r="B235" s="163">
        <v>45869</v>
      </c>
      <c r="C235" s="164">
        <v>96.1</v>
      </c>
      <c r="D235" s="164">
        <v>19391.2</v>
      </c>
    </row>
    <row r="236" spans="2:4" x14ac:dyDescent="0.2">
      <c r="B236" s="155">
        <v>45868</v>
      </c>
      <c r="C236" s="156">
        <v>95.84</v>
      </c>
      <c r="D236" s="156">
        <v>16536.490000000002</v>
      </c>
    </row>
    <row r="237" spans="2:4" x14ac:dyDescent="0.2">
      <c r="B237" s="155">
        <v>45867</v>
      </c>
      <c r="C237" s="156">
        <v>95.98</v>
      </c>
      <c r="D237" s="156">
        <v>11590.68</v>
      </c>
    </row>
    <row r="238" spans="2:4" x14ac:dyDescent="0.2">
      <c r="B238" s="155">
        <v>45866</v>
      </c>
      <c r="C238" s="156">
        <v>95.58</v>
      </c>
      <c r="D238" s="156">
        <v>20661.45</v>
      </c>
    </row>
    <row r="239" spans="2:4" x14ac:dyDescent="0.2">
      <c r="B239" s="155">
        <v>45863</v>
      </c>
      <c r="C239" s="156">
        <v>95.31</v>
      </c>
      <c r="D239" s="156">
        <v>29653.39</v>
      </c>
    </row>
    <row r="240" spans="2:4" x14ac:dyDescent="0.2">
      <c r="B240" s="155">
        <v>45862</v>
      </c>
      <c r="C240" s="156">
        <v>96.1</v>
      </c>
      <c r="D240" s="156">
        <v>199694.4</v>
      </c>
    </row>
    <row r="241" spans="2:4" x14ac:dyDescent="0.2">
      <c r="B241" s="155">
        <v>45861</v>
      </c>
      <c r="C241" s="156">
        <v>95.8</v>
      </c>
      <c r="D241" s="156">
        <v>22512.45</v>
      </c>
    </row>
    <row r="242" spans="2:4" x14ac:dyDescent="0.2">
      <c r="B242" s="155">
        <v>45860</v>
      </c>
      <c r="C242" s="156">
        <v>96.08</v>
      </c>
      <c r="D242" s="156">
        <v>61829.440000000002</v>
      </c>
    </row>
    <row r="243" spans="2:4" x14ac:dyDescent="0.2">
      <c r="B243" s="155">
        <v>45859</v>
      </c>
      <c r="C243" s="156">
        <v>96.1</v>
      </c>
      <c r="D243" s="156">
        <v>59491.75</v>
      </c>
    </row>
    <row r="244" spans="2:4" x14ac:dyDescent="0.2">
      <c r="B244" s="155">
        <v>45856</v>
      </c>
      <c r="C244" s="156">
        <v>95.73</v>
      </c>
      <c r="D244" s="156">
        <v>20306.419999999998</v>
      </c>
    </row>
    <row r="245" spans="2:4" x14ac:dyDescent="0.2">
      <c r="B245" s="155">
        <v>45855</v>
      </c>
      <c r="C245" s="156">
        <v>95.54</v>
      </c>
      <c r="D245" s="156">
        <v>39262.699999999997</v>
      </c>
    </row>
    <row r="246" spans="2:4" x14ac:dyDescent="0.2">
      <c r="B246" s="155">
        <v>45854</v>
      </c>
      <c r="C246" s="156">
        <v>95.45</v>
      </c>
      <c r="D246" s="156">
        <v>57510.63</v>
      </c>
    </row>
    <row r="247" spans="2:4" x14ac:dyDescent="0.2">
      <c r="B247" s="155">
        <v>45853</v>
      </c>
      <c r="C247" s="156">
        <v>95.34</v>
      </c>
      <c r="D247" s="156">
        <v>27960.7</v>
      </c>
    </row>
    <row r="248" spans="2:4" x14ac:dyDescent="0.2">
      <c r="B248" s="155">
        <v>45852</v>
      </c>
      <c r="C248" s="156">
        <v>95.2</v>
      </c>
      <c r="D248" s="156">
        <v>45067.55</v>
      </c>
    </row>
    <row r="249" spans="2:4" x14ac:dyDescent="0.2">
      <c r="B249" s="155">
        <v>45849</v>
      </c>
      <c r="C249" s="156">
        <v>95.05</v>
      </c>
      <c r="D249" s="156">
        <v>153710.16</v>
      </c>
    </row>
    <row r="250" spans="2:4" x14ac:dyDescent="0.2">
      <c r="B250" s="155">
        <v>45848</v>
      </c>
      <c r="C250" s="156">
        <v>95.03</v>
      </c>
      <c r="D250" s="156">
        <v>49533.46</v>
      </c>
    </row>
    <row r="251" spans="2:4" x14ac:dyDescent="0.2">
      <c r="B251" s="155">
        <v>45847</v>
      </c>
      <c r="C251" s="156">
        <v>95.98</v>
      </c>
      <c r="D251" s="156">
        <v>47651.32</v>
      </c>
    </row>
    <row r="252" spans="2:4" x14ac:dyDescent="0.2">
      <c r="B252" s="155">
        <v>45846</v>
      </c>
      <c r="C252" s="156">
        <v>95.75</v>
      </c>
      <c r="D252" s="156">
        <v>101089.01</v>
      </c>
    </row>
    <row r="253" spans="2:4" x14ac:dyDescent="0.2">
      <c r="B253" s="155">
        <v>45845</v>
      </c>
      <c r="C253" s="156">
        <v>96.66</v>
      </c>
      <c r="D253" s="156">
        <v>313297.91999999998</v>
      </c>
    </row>
    <row r="254" spans="2:4" x14ac:dyDescent="0.2">
      <c r="B254" s="155">
        <v>45842</v>
      </c>
      <c r="C254" s="156">
        <v>96.97</v>
      </c>
      <c r="D254" s="156">
        <v>123356.69</v>
      </c>
    </row>
    <row r="255" spans="2:4" x14ac:dyDescent="0.2">
      <c r="B255" s="155">
        <v>45841</v>
      </c>
      <c r="C255" s="156">
        <v>96.19</v>
      </c>
      <c r="D255" s="156">
        <v>212993.06</v>
      </c>
    </row>
    <row r="256" spans="2:4" x14ac:dyDescent="0.2">
      <c r="B256" s="155">
        <v>45840</v>
      </c>
      <c r="C256" s="156">
        <v>95.99</v>
      </c>
      <c r="D256" s="156">
        <v>115312.02</v>
      </c>
    </row>
    <row r="257" spans="2:4" x14ac:dyDescent="0.2">
      <c r="B257" s="161">
        <v>45839</v>
      </c>
      <c r="C257" s="162">
        <v>96</v>
      </c>
      <c r="D257" s="162">
        <v>72563.45</v>
      </c>
    </row>
    <row r="258" spans="2:4" x14ac:dyDescent="0.2">
      <c r="B258" s="163">
        <v>45838</v>
      </c>
      <c r="C258" s="164">
        <v>96.19</v>
      </c>
      <c r="D258" s="164">
        <v>107722.74</v>
      </c>
    </row>
    <row r="259" spans="2:4" x14ac:dyDescent="0.2">
      <c r="B259" s="155">
        <v>45835</v>
      </c>
      <c r="C259" s="156">
        <v>96.4</v>
      </c>
      <c r="D259" s="156">
        <v>82759.789999999994</v>
      </c>
    </row>
    <row r="260" spans="2:4" x14ac:dyDescent="0.2">
      <c r="B260" s="155">
        <v>45834</v>
      </c>
      <c r="C260" s="156">
        <v>96.27</v>
      </c>
      <c r="D260" s="156">
        <v>39319.9</v>
      </c>
    </row>
    <row r="261" spans="2:4" x14ac:dyDescent="0.2">
      <c r="B261" s="155">
        <v>45833</v>
      </c>
      <c r="C261" s="156">
        <v>96.51</v>
      </c>
      <c r="D261" s="156">
        <v>16956.98</v>
      </c>
    </row>
    <row r="262" spans="2:4" x14ac:dyDescent="0.2">
      <c r="B262" s="155">
        <v>45832</v>
      </c>
      <c r="C262" s="156">
        <v>96.49</v>
      </c>
      <c r="D262" s="156">
        <v>11465.17</v>
      </c>
    </row>
    <row r="263" spans="2:4" x14ac:dyDescent="0.2">
      <c r="B263" s="155">
        <v>45831</v>
      </c>
      <c r="C263" s="156">
        <v>96.7</v>
      </c>
      <c r="D263" s="156">
        <v>25125.1</v>
      </c>
    </row>
    <row r="264" spans="2:4" x14ac:dyDescent="0.2">
      <c r="B264" s="155">
        <v>45828</v>
      </c>
      <c r="C264" s="156">
        <v>96.5</v>
      </c>
      <c r="D264" s="156">
        <v>18885.55</v>
      </c>
    </row>
    <row r="265" spans="2:4" x14ac:dyDescent="0.2">
      <c r="B265" s="155">
        <v>45826</v>
      </c>
      <c r="C265" s="156">
        <v>96.1</v>
      </c>
      <c r="D265" s="156">
        <v>7998.48</v>
      </c>
    </row>
    <row r="266" spans="2:4" x14ac:dyDescent="0.2">
      <c r="B266" s="155">
        <v>45825</v>
      </c>
      <c r="C266" s="156">
        <v>96.5</v>
      </c>
      <c r="D266" s="156">
        <v>26848.49</v>
      </c>
    </row>
    <row r="267" spans="2:4" x14ac:dyDescent="0.2">
      <c r="B267" s="155">
        <v>45824</v>
      </c>
      <c r="C267" s="156">
        <v>95.5</v>
      </c>
      <c r="D267" s="156">
        <v>43455.12</v>
      </c>
    </row>
    <row r="268" spans="2:4" x14ac:dyDescent="0.2">
      <c r="B268" s="155">
        <v>45821</v>
      </c>
      <c r="C268" s="156">
        <v>96.26</v>
      </c>
      <c r="D268" s="156">
        <v>50959.51</v>
      </c>
    </row>
    <row r="269" spans="2:4" x14ac:dyDescent="0.2">
      <c r="B269" s="155">
        <v>45820</v>
      </c>
      <c r="C269" s="156">
        <v>95.39</v>
      </c>
      <c r="D269" s="156">
        <v>25317.91</v>
      </c>
    </row>
    <row r="270" spans="2:4" x14ac:dyDescent="0.2">
      <c r="B270" s="155">
        <v>45819</v>
      </c>
      <c r="C270" s="156">
        <v>96.85</v>
      </c>
      <c r="D270" s="156">
        <v>14989.93</v>
      </c>
    </row>
    <row r="271" spans="2:4" x14ac:dyDescent="0.2">
      <c r="B271" s="155">
        <v>45818</v>
      </c>
      <c r="C271" s="156">
        <v>98.5</v>
      </c>
      <c r="D271" s="156">
        <v>143164.20000000001</v>
      </c>
    </row>
    <row r="272" spans="2:4" x14ac:dyDescent="0.2">
      <c r="B272" s="155">
        <v>45817</v>
      </c>
      <c r="C272" s="156">
        <v>95.8</v>
      </c>
      <c r="D272" s="156">
        <v>164421.20000000001</v>
      </c>
    </row>
    <row r="273" spans="2:4" x14ac:dyDescent="0.2">
      <c r="B273" s="155">
        <v>45814</v>
      </c>
      <c r="C273" s="156">
        <v>96.6</v>
      </c>
      <c r="D273" s="156">
        <v>28135.14</v>
      </c>
    </row>
    <row r="274" spans="2:4" x14ac:dyDescent="0.2">
      <c r="B274" s="155">
        <v>45813</v>
      </c>
      <c r="C274" s="156">
        <v>96.74</v>
      </c>
      <c r="D274" s="156">
        <v>68424.22</v>
      </c>
    </row>
    <row r="275" spans="2:4" x14ac:dyDescent="0.2">
      <c r="B275" s="155">
        <v>45812</v>
      </c>
      <c r="C275" s="156">
        <v>95.92</v>
      </c>
      <c r="D275" s="156">
        <v>34723.81</v>
      </c>
    </row>
    <row r="276" spans="2:4" x14ac:dyDescent="0.2">
      <c r="B276" s="155">
        <v>45811</v>
      </c>
      <c r="C276" s="156">
        <v>96.14</v>
      </c>
      <c r="D276" s="156">
        <v>64051.76</v>
      </c>
    </row>
    <row r="277" spans="2:4" x14ac:dyDescent="0.2">
      <c r="B277" s="161">
        <v>45810</v>
      </c>
      <c r="C277" s="162">
        <v>96.98</v>
      </c>
      <c r="D277" s="162">
        <v>97713.05</v>
      </c>
    </row>
    <row r="278" spans="2:4" x14ac:dyDescent="0.2">
      <c r="B278" s="163">
        <v>45807</v>
      </c>
      <c r="C278" s="164">
        <v>96.8</v>
      </c>
      <c r="D278" s="164">
        <v>22742.55</v>
      </c>
    </row>
    <row r="279" spans="2:4" x14ac:dyDescent="0.2">
      <c r="B279" s="155">
        <v>45806</v>
      </c>
      <c r="C279" s="156">
        <v>95.83</v>
      </c>
      <c r="D279" s="156">
        <v>76757.84</v>
      </c>
    </row>
    <row r="280" spans="2:4" x14ac:dyDescent="0.2">
      <c r="B280" s="155">
        <v>45805</v>
      </c>
      <c r="C280" s="156">
        <v>96.73</v>
      </c>
      <c r="D280" s="156">
        <v>33560.43</v>
      </c>
    </row>
    <row r="281" spans="2:4" x14ac:dyDescent="0.2">
      <c r="B281" s="155">
        <v>45804</v>
      </c>
      <c r="C281" s="156">
        <v>97</v>
      </c>
      <c r="D281" s="156">
        <v>34668.81</v>
      </c>
    </row>
    <row r="282" spans="2:4" x14ac:dyDescent="0.2">
      <c r="B282" s="155">
        <v>45803</v>
      </c>
      <c r="C282" s="156">
        <v>96.8</v>
      </c>
      <c r="D282" s="156">
        <v>56194.76</v>
      </c>
    </row>
    <row r="283" spans="2:4" x14ac:dyDescent="0.2">
      <c r="B283" s="155">
        <v>45800</v>
      </c>
      <c r="C283" s="156">
        <v>96.97</v>
      </c>
      <c r="D283" s="156">
        <v>15408</v>
      </c>
    </row>
    <row r="284" spans="2:4" x14ac:dyDescent="0.2">
      <c r="B284" s="155">
        <v>45799</v>
      </c>
      <c r="C284" s="156">
        <v>97.02</v>
      </c>
      <c r="D284" s="156">
        <v>11833.64</v>
      </c>
    </row>
    <row r="285" spans="2:4" x14ac:dyDescent="0.2">
      <c r="B285" s="155">
        <v>45798</v>
      </c>
      <c r="C285" s="156">
        <v>96.84</v>
      </c>
      <c r="D285" s="156">
        <v>35302.730000000003</v>
      </c>
    </row>
    <row r="286" spans="2:4" x14ac:dyDescent="0.2">
      <c r="B286" s="155">
        <v>45797</v>
      </c>
      <c r="C286" s="156">
        <v>96.25</v>
      </c>
      <c r="D286" s="156">
        <v>14727.34</v>
      </c>
    </row>
    <row r="287" spans="2:4" x14ac:dyDescent="0.2">
      <c r="B287" s="155">
        <v>45796</v>
      </c>
      <c r="C287" s="156">
        <v>96.04</v>
      </c>
      <c r="D287" s="156">
        <v>29897.1</v>
      </c>
    </row>
    <row r="288" spans="2:4" x14ac:dyDescent="0.2">
      <c r="B288" s="155">
        <v>45793</v>
      </c>
      <c r="C288" s="156">
        <v>96.4</v>
      </c>
      <c r="D288" s="156">
        <v>25861.46</v>
      </c>
    </row>
    <row r="289" spans="2:4" x14ac:dyDescent="0.2">
      <c r="B289" s="155">
        <v>45792</v>
      </c>
      <c r="C289" s="156">
        <v>96.22</v>
      </c>
      <c r="D289" s="156">
        <v>51573.67</v>
      </c>
    </row>
    <row r="290" spans="2:4" x14ac:dyDescent="0.2">
      <c r="B290" s="155">
        <v>45791</v>
      </c>
      <c r="C290" s="156">
        <v>96.24</v>
      </c>
      <c r="D290" s="156">
        <v>9915.89</v>
      </c>
    </row>
    <row r="291" spans="2:4" x14ac:dyDescent="0.2">
      <c r="B291" s="155">
        <v>45790</v>
      </c>
      <c r="C291" s="156">
        <v>96.5</v>
      </c>
      <c r="D291" s="156">
        <v>10903.5</v>
      </c>
    </row>
    <row r="292" spans="2:4" x14ac:dyDescent="0.2">
      <c r="B292" s="155">
        <v>45789</v>
      </c>
      <c r="C292" s="156">
        <v>96.25</v>
      </c>
      <c r="D292" s="156">
        <v>77870.240000000005</v>
      </c>
    </row>
    <row r="293" spans="2:4" x14ac:dyDescent="0.2">
      <c r="B293" s="155">
        <v>45786</v>
      </c>
      <c r="C293" s="156">
        <v>96.5</v>
      </c>
      <c r="D293" s="156">
        <v>118446.9</v>
      </c>
    </row>
    <row r="294" spans="2:4" x14ac:dyDescent="0.2">
      <c r="B294" s="155">
        <v>45785</v>
      </c>
      <c r="C294" s="156">
        <v>96.05</v>
      </c>
      <c r="D294" s="156">
        <v>55740.74</v>
      </c>
    </row>
    <row r="295" spans="2:4" x14ac:dyDescent="0.2">
      <c r="B295" s="155">
        <v>45784</v>
      </c>
      <c r="C295" s="156">
        <v>96.44</v>
      </c>
      <c r="D295" s="156">
        <v>68630.460000000006</v>
      </c>
    </row>
    <row r="296" spans="2:4" x14ac:dyDescent="0.2">
      <c r="B296" s="155">
        <v>45783</v>
      </c>
      <c r="C296" s="156">
        <v>96.83</v>
      </c>
      <c r="D296" s="156">
        <v>77832.28</v>
      </c>
    </row>
    <row r="297" spans="2:4" x14ac:dyDescent="0.2">
      <c r="B297" s="155">
        <v>45782</v>
      </c>
      <c r="C297" s="156">
        <v>97.12</v>
      </c>
      <c r="D297" s="156">
        <v>88848.7</v>
      </c>
    </row>
    <row r="298" spans="2:4" x14ac:dyDescent="0.2">
      <c r="B298" s="161">
        <v>45779</v>
      </c>
      <c r="C298" s="162">
        <v>97.28</v>
      </c>
      <c r="D298" s="162">
        <v>14664.24</v>
      </c>
    </row>
    <row r="299" spans="2:4" x14ac:dyDescent="0.2">
      <c r="B299" s="163">
        <v>45777</v>
      </c>
      <c r="C299" s="164">
        <v>96.95</v>
      </c>
      <c r="D299" s="164">
        <v>168820.26</v>
      </c>
    </row>
    <row r="300" spans="2:4" x14ac:dyDescent="0.2">
      <c r="B300" s="155">
        <v>45776</v>
      </c>
      <c r="C300" s="156">
        <v>96.86</v>
      </c>
      <c r="D300" s="156">
        <v>12920.16</v>
      </c>
    </row>
    <row r="301" spans="2:4" x14ac:dyDescent="0.2">
      <c r="B301" s="155">
        <v>45775</v>
      </c>
      <c r="C301" s="156">
        <v>96.85</v>
      </c>
      <c r="D301" s="156">
        <v>39213.06</v>
      </c>
    </row>
    <row r="302" spans="2:4" x14ac:dyDescent="0.2">
      <c r="B302" s="155">
        <v>45772</v>
      </c>
      <c r="C302" s="156">
        <v>97.48</v>
      </c>
      <c r="D302" s="156">
        <v>49630.29</v>
      </c>
    </row>
    <row r="303" spans="2:4" x14ac:dyDescent="0.2">
      <c r="B303" s="155">
        <v>45771</v>
      </c>
      <c r="C303" s="156">
        <v>96.71</v>
      </c>
      <c r="D303" s="156">
        <v>21251.1</v>
      </c>
    </row>
    <row r="304" spans="2:4" x14ac:dyDescent="0.2">
      <c r="B304" s="155">
        <v>45770</v>
      </c>
      <c r="C304" s="156">
        <v>96.82</v>
      </c>
      <c r="D304" s="156">
        <v>27594.29</v>
      </c>
    </row>
    <row r="305" spans="2:4" x14ac:dyDescent="0.2">
      <c r="B305" s="155">
        <v>45769</v>
      </c>
      <c r="C305" s="156">
        <v>97.44</v>
      </c>
      <c r="D305" s="156">
        <v>40636.559999999998</v>
      </c>
    </row>
    <row r="306" spans="2:4" x14ac:dyDescent="0.2">
      <c r="B306" s="155">
        <v>45764</v>
      </c>
      <c r="C306" s="156">
        <v>96.92</v>
      </c>
      <c r="D306" s="156">
        <v>28382.79</v>
      </c>
    </row>
    <row r="307" spans="2:4" x14ac:dyDescent="0.2">
      <c r="B307" s="155">
        <v>45763</v>
      </c>
      <c r="C307" s="156">
        <v>97.1</v>
      </c>
      <c r="D307" s="156">
        <v>15820.18</v>
      </c>
    </row>
    <row r="308" spans="2:4" x14ac:dyDescent="0.2">
      <c r="B308" s="155">
        <v>45762</v>
      </c>
      <c r="C308" s="156">
        <v>96.5</v>
      </c>
      <c r="D308" s="156">
        <v>37867.5</v>
      </c>
    </row>
    <row r="309" spans="2:4" x14ac:dyDescent="0.2">
      <c r="B309" s="155">
        <v>45761</v>
      </c>
      <c r="C309" s="156">
        <v>96.96</v>
      </c>
      <c r="D309" s="156">
        <v>62562.18</v>
      </c>
    </row>
    <row r="310" spans="2:4" x14ac:dyDescent="0.2">
      <c r="B310" s="155">
        <v>45758</v>
      </c>
      <c r="C310" s="156">
        <v>96.96</v>
      </c>
      <c r="D310" s="156">
        <v>47615.69</v>
      </c>
    </row>
    <row r="311" spans="2:4" x14ac:dyDescent="0.2">
      <c r="B311" s="155">
        <v>45757</v>
      </c>
      <c r="C311" s="156">
        <v>97.06</v>
      </c>
      <c r="D311" s="156">
        <v>4081.65</v>
      </c>
    </row>
    <row r="312" spans="2:4" x14ac:dyDescent="0.2">
      <c r="B312" s="155">
        <v>45756</v>
      </c>
      <c r="C312" s="156">
        <v>97.36</v>
      </c>
      <c r="D312" s="156">
        <v>13646.95</v>
      </c>
    </row>
    <row r="313" spans="2:4" x14ac:dyDescent="0.2">
      <c r="B313" s="155">
        <v>45755</v>
      </c>
      <c r="C313" s="156">
        <v>97.26</v>
      </c>
      <c r="D313" s="156">
        <v>42665.13</v>
      </c>
    </row>
    <row r="314" spans="2:4" x14ac:dyDescent="0.2">
      <c r="B314" s="155">
        <v>45754</v>
      </c>
      <c r="C314" s="156">
        <v>97.44</v>
      </c>
      <c r="D314" s="156">
        <v>111773.35</v>
      </c>
    </row>
    <row r="315" spans="2:4" x14ac:dyDescent="0.2">
      <c r="B315" s="155">
        <v>45751</v>
      </c>
      <c r="C315" s="156">
        <v>97.23</v>
      </c>
      <c r="D315" s="156">
        <v>91987.74</v>
      </c>
    </row>
    <row r="316" spans="2:4" x14ac:dyDescent="0.2">
      <c r="B316" s="155">
        <v>45750</v>
      </c>
      <c r="C316" s="156">
        <v>96.67</v>
      </c>
      <c r="D316" s="156">
        <v>8702.8799999999992</v>
      </c>
    </row>
    <row r="317" spans="2:4" x14ac:dyDescent="0.2">
      <c r="B317" s="155">
        <v>45749</v>
      </c>
      <c r="C317" s="156">
        <v>96.76</v>
      </c>
      <c r="D317" s="156">
        <v>19440.310000000001</v>
      </c>
    </row>
    <row r="318" spans="2:4" x14ac:dyDescent="0.2">
      <c r="B318" s="161">
        <v>45748</v>
      </c>
      <c r="C318" s="162">
        <v>96.97</v>
      </c>
      <c r="D318" s="162">
        <v>16382.53</v>
      </c>
    </row>
    <row r="319" spans="2:4" x14ac:dyDescent="0.2">
      <c r="B319" s="163">
        <v>45747</v>
      </c>
      <c r="C319" s="164">
        <v>96.97</v>
      </c>
      <c r="D319" s="164">
        <v>28886.63</v>
      </c>
    </row>
    <row r="320" spans="2:4" x14ac:dyDescent="0.2">
      <c r="B320" s="155">
        <v>45744</v>
      </c>
      <c r="C320" s="156">
        <v>96.93</v>
      </c>
      <c r="D320" s="156">
        <v>12572.9</v>
      </c>
    </row>
    <row r="321" spans="2:4" x14ac:dyDescent="0.2">
      <c r="B321" s="155">
        <v>45743</v>
      </c>
      <c r="C321" s="156">
        <v>96.2</v>
      </c>
      <c r="D321" s="156">
        <v>35603.72</v>
      </c>
    </row>
    <row r="322" spans="2:4" x14ac:dyDescent="0.2">
      <c r="B322" s="155">
        <v>45742</v>
      </c>
      <c r="C322" s="156">
        <v>96.91</v>
      </c>
      <c r="D322" s="156">
        <v>9980.76</v>
      </c>
    </row>
    <row r="323" spans="2:4" x14ac:dyDescent="0.2">
      <c r="B323" s="155">
        <v>45741</v>
      </c>
      <c r="C323" s="156">
        <v>95.97</v>
      </c>
      <c r="D323" s="156">
        <v>98803.97</v>
      </c>
    </row>
    <row r="324" spans="2:4" x14ac:dyDescent="0.2">
      <c r="B324" s="155">
        <v>45740</v>
      </c>
      <c r="C324" s="156">
        <v>96.87</v>
      </c>
      <c r="D324" s="156">
        <v>19317.63</v>
      </c>
    </row>
    <row r="325" spans="2:4" x14ac:dyDescent="0.2">
      <c r="B325" s="155">
        <v>45737</v>
      </c>
      <c r="C325" s="156">
        <v>97.05</v>
      </c>
      <c r="D325" s="156">
        <v>2425.79</v>
      </c>
    </row>
    <row r="326" spans="2:4" x14ac:dyDescent="0.2">
      <c r="B326" s="155">
        <v>45736</v>
      </c>
      <c r="C326" s="156">
        <v>97.02</v>
      </c>
      <c r="D326" s="156">
        <v>10463.58</v>
      </c>
    </row>
    <row r="327" spans="2:4" x14ac:dyDescent="0.2">
      <c r="B327" s="155">
        <v>45735</v>
      </c>
      <c r="C327" s="156">
        <v>96.8</v>
      </c>
      <c r="D327" s="156">
        <v>99964.68</v>
      </c>
    </row>
    <row r="328" spans="2:4" x14ac:dyDescent="0.2">
      <c r="B328" s="155">
        <v>45734</v>
      </c>
      <c r="C328" s="156">
        <v>97.1</v>
      </c>
      <c r="D328" s="156">
        <v>26207.87</v>
      </c>
    </row>
    <row r="329" spans="2:4" x14ac:dyDescent="0.2">
      <c r="B329" s="155">
        <v>45733</v>
      </c>
      <c r="C329" s="156">
        <v>97.1</v>
      </c>
      <c r="D329" s="156">
        <v>12540.13</v>
      </c>
    </row>
    <row r="330" spans="2:4" x14ac:dyDescent="0.2">
      <c r="B330" s="155">
        <v>45730</v>
      </c>
      <c r="C330" s="156">
        <v>97.18</v>
      </c>
      <c r="D330" s="156">
        <v>24376.74</v>
      </c>
    </row>
    <row r="331" spans="2:4" x14ac:dyDescent="0.2">
      <c r="B331" s="155">
        <v>45729</v>
      </c>
      <c r="C331" s="156">
        <v>97.07</v>
      </c>
      <c r="D331" s="156">
        <v>31778.89</v>
      </c>
    </row>
    <row r="332" spans="2:4" x14ac:dyDescent="0.2">
      <c r="B332" s="155">
        <v>45728</v>
      </c>
      <c r="C332" s="156">
        <v>97.1</v>
      </c>
      <c r="D332" s="156">
        <v>40399.599999999999</v>
      </c>
    </row>
    <row r="333" spans="2:4" x14ac:dyDescent="0.2">
      <c r="B333" s="155">
        <v>45727</v>
      </c>
      <c r="C333" s="156">
        <v>97.41</v>
      </c>
      <c r="D333" s="156">
        <v>15502.43</v>
      </c>
    </row>
    <row r="334" spans="2:4" x14ac:dyDescent="0.2">
      <c r="B334" s="155">
        <v>45726</v>
      </c>
      <c r="C334" s="156">
        <v>97.56</v>
      </c>
      <c r="D334" s="156">
        <v>57400.52</v>
      </c>
    </row>
    <row r="335" spans="2:4" x14ac:dyDescent="0.2">
      <c r="B335" s="155">
        <v>45723</v>
      </c>
      <c r="C335" s="156">
        <v>96.92</v>
      </c>
      <c r="D335" s="156">
        <v>15316.59</v>
      </c>
    </row>
    <row r="336" spans="2:4" x14ac:dyDescent="0.2">
      <c r="B336" s="155">
        <v>45722</v>
      </c>
      <c r="C336" s="156">
        <v>96.93</v>
      </c>
      <c r="D336" s="156">
        <v>22002.78</v>
      </c>
    </row>
    <row r="337" spans="2:4" x14ac:dyDescent="0.2">
      <c r="B337" s="161">
        <v>45721</v>
      </c>
      <c r="C337" s="162">
        <v>96.49</v>
      </c>
      <c r="D337" s="162">
        <v>49176.93</v>
      </c>
    </row>
    <row r="338" spans="2:4" x14ac:dyDescent="0.2">
      <c r="B338" s="163">
        <v>45716</v>
      </c>
      <c r="C338" s="164">
        <v>97.54</v>
      </c>
      <c r="D338" s="164">
        <v>29389.85</v>
      </c>
    </row>
    <row r="339" spans="2:4" x14ac:dyDescent="0.2">
      <c r="B339" s="155">
        <v>45715</v>
      </c>
      <c r="C339" s="156">
        <v>96.94</v>
      </c>
      <c r="D339" s="156">
        <v>9002.7199999999993</v>
      </c>
    </row>
    <row r="340" spans="2:4" x14ac:dyDescent="0.2">
      <c r="B340" s="155">
        <v>45714</v>
      </c>
      <c r="C340" s="156">
        <v>97</v>
      </c>
      <c r="D340" s="156">
        <v>60497.39</v>
      </c>
    </row>
    <row r="341" spans="2:4" x14ac:dyDescent="0.2">
      <c r="B341" s="155">
        <v>45713</v>
      </c>
      <c r="C341" s="156">
        <v>96.81</v>
      </c>
      <c r="D341" s="156">
        <v>23999.09</v>
      </c>
    </row>
    <row r="342" spans="2:4" x14ac:dyDescent="0.2">
      <c r="B342" s="155">
        <v>45712</v>
      </c>
      <c r="C342" s="156">
        <v>96.75</v>
      </c>
      <c r="D342" s="156">
        <v>44690.85</v>
      </c>
    </row>
    <row r="343" spans="2:4" x14ac:dyDescent="0.2">
      <c r="B343" s="155">
        <v>45709</v>
      </c>
      <c r="C343" s="156">
        <v>96.68</v>
      </c>
      <c r="D343" s="156">
        <v>22833.07</v>
      </c>
    </row>
    <row r="344" spans="2:4" x14ac:dyDescent="0.2">
      <c r="B344" s="155">
        <v>45708</v>
      </c>
      <c r="C344" s="156">
        <v>96.95</v>
      </c>
      <c r="D344" s="156">
        <v>18853.02</v>
      </c>
    </row>
    <row r="345" spans="2:4" x14ac:dyDescent="0.2">
      <c r="B345" s="155">
        <v>45707</v>
      </c>
      <c r="C345" s="156">
        <v>96.73</v>
      </c>
      <c r="D345" s="156">
        <v>49849.04</v>
      </c>
    </row>
    <row r="346" spans="2:4" x14ac:dyDescent="0.2">
      <c r="B346" s="155">
        <v>45706</v>
      </c>
      <c r="C346" s="156">
        <v>97.53</v>
      </c>
      <c r="D346" s="156">
        <v>6538.42</v>
      </c>
    </row>
    <row r="347" spans="2:4" x14ac:dyDescent="0.2">
      <c r="B347" s="155">
        <v>45705</v>
      </c>
      <c r="C347" s="156">
        <v>97.58</v>
      </c>
      <c r="D347" s="156">
        <v>22064.77</v>
      </c>
    </row>
    <row r="348" spans="2:4" x14ac:dyDescent="0.2">
      <c r="B348" s="155">
        <v>45702</v>
      </c>
      <c r="C348" s="156">
        <v>97.79</v>
      </c>
      <c r="D348" s="156">
        <v>26369.41</v>
      </c>
    </row>
    <row r="349" spans="2:4" x14ac:dyDescent="0.2">
      <c r="B349" s="155">
        <v>45701</v>
      </c>
      <c r="C349" s="156">
        <v>96.96</v>
      </c>
      <c r="D349" s="156">
        <v>25157.55</v>
      </c>
    </row>
    <row r="350" spans="2:4" x14ac:dyDescent="0.2">
      <c r="B350" s="155">
        <v>45700</v>
      </c>
      <c r="C350" s="156">
        <v>97.35</v>
      </c>
      <c r="D350" s="156">
        <v>11966.73</v>
      </c>
    </row>
    <row r="351" spans="2:4" x14ac:dyDescent="0.2">
      <c r="B351" s="155">
        <v>45699</v>
      </c>
      <c r="C351" s="156">
        <v>97.32</v>
      </c>
      <c r="D351" s="156">
        <v>62319.86</v>
      </c>
    </row>
    <row r="352" spans="2:4" x14ac:dyDescent="0.2">
      <c r="B352" s="155">
        <v>45698</v>
      </c>
      <c r="C352" s="156">
        <v>96.21</v>
      </c>
      <c r="D352" s="156">
        <v>58626.79</v>
      </c>
    </row>
    <row r="353" spans="2:4" x14ac:dyDescent="0.2">
      <c r="B353" s="155">
        <v>45695</v>
      </c>
      <c r="C353" s="156">
        <v>97.9</v>
      </c>
      <c r="D353" s="156">
        <v>22010.13</v>
      </c>
    </row>
    <row r="354" spans="2:4" x14ac:dyDescent="0.2">
      <c r="B354" s="155">
        <v>45694</v>
      </c>
      <c r="C354" s="156">
        <v>96.1</v>
      </c>
      <c r="D354" s="156">
        <v>59398.63</v>
      </c>
    </row>
    <row r="355" spans="2:4" x14ac:dyDescent="0.2">
      <c r="B355" s="155">
        <v>45693</v>
      </c>
      <c r="C355" s="156">
        <v>98</v>
      </c>
      <c r="D355" s="156">
        <v>17244.95</v>
      </c>
    </row>
    <row r="356" spans="2:4" x14ac:dyDescent="0.2">
      <c r="B356" s="155">
        <v>45692</v>
      </c>
      <c r="C356" s="156">
        <v>97.56</v>
      </c>
      <c r="D356" s="156">
        <v>16485.79</v>
      </c>
    </row>
    <row r="357" spans="2:4" x14ac:dyDescent="0.2">
      <c r="B357" s="161">
        <v>45691</v>
      </c>
      <c r="C357" s="162">
        <v>97.89</v>
      </c>
      <c r="D357" s="162">
        <v>83688.789999999994</v>
      </c>
    </row>
    <row r="358" spans="2:4" x14ac:dyDescent="0.2">
      <c r="B358" s="163">
        <v>45688</v>
      </c>
      <c r="C358" s="164">
        <v>97.82</v>
      </c>
      <c r="D358" s="164">
        <v>32030.25</v>
      </c>
    </row>
    <row r="359" spans="2:4" x14ac:dyDescent="0.2">
      <c r="B359" s="155">
        <v>45687</v>
      </c>
      <c r="C359" s="156">
        <v>97.33</v>
      </c>
      <c r="D359" s="156">
        <v>90170.11</v>
      </c>
    </row>
    <row r="360" spans="2:4" x14ac:dyDescent="0.2">
      <c r="B360" s="155">
        <v>45686</v>
      </c>
      <c r="C360" s="156">
        <v>97.5</v>
      </c>
      <c r="D360" s="156">
        <v>20703.5</v>
      </c>
    </row>
    <row r="361" spans="2:4" x14ac:dyDescent="0.2">
      <c r="B361" s="155">
        <v>45685</v>
      </c>
      <c r="C361" s="156">
        <v>97.9</v>
      </c>
      <c r="D361" s="156">
        <v>82401.08</v>
      </c>
    </row>
    <row r="362" spans="2:4" x14ac:dyDescent="0.2">
      <c r="B362" s="155">
        <v>45684</v>
      </c>
      <c r="C362" s="156">
        <v>97.5</v>
      </c>
      <c r="D362" s="156">
        <v>64670.13</v>
      </c>
    </row>
    <row r="363" spans="2:4" x14ac:dyDescent="0.2">
      <c r="B363" s="155">
        <v>45681</v>
      </c>
      <c r="C363" s="156">
        <v>97.99</v>
      </c>
      <c r="D363" s="156">
        <v>35855.58</v>
      </c>
    </row>
    <row r="364" spans="2:4" x14ac:dyDescent="0.2">
      <c r="B364" s="155">
        <v>45680</v>
      </c>
      <c r="C364" s="156">
        <v>97.98</v>
      </c>
      <c r="D364" s="156">
        <v>33896.949999999997</v>
      </c>
    </row>
    <row r="365" spans="2:4" x14ac:dyDescent="0.2">
      <c r="B365" s="155">
        <v>45679</v>
      </c>
      <c r="C365" s="156">
        <v>97.99</v>
      </c>
      <c r="D365" s="156">
        <v>19724.099999999999</v>
      </c>
    </row>
    <row r="366" spans="2:4" x14ac:dyDescent="0.2">
      <c r="B366" s="155">
        <v>45678</v>
      </c>
      <c r="C366" s="156">
        <v>98</v>
      </c>
      <c r="D366" s="156">
        <v>7447.3</v>
      </c>
    </row>
    <row r="367" spans="2:4" x14ac:dyDescent="0.2">
      <c r="B367" s="155">
        <v>45677</v>
      </c>
      <c r="C367" s="156">
        <v>97.5</v>
      </c>
      <c r="D367" s="156">
        <v>23082.99</v>
      </c>
    </row>
    <row r="368" spans="2:4" x14ac:dyDescent="0.2">
      <c r="B368" s="155">
        <v>45674</v>
      </c>
      <c r="C368" s="156">
        <v>98.13</v>
      </c>
      <c r="D368" s="156">
        <v>24863.51</v>
      </c>
    </row>
    <row r="369" spans="2:4" x14ac:dyDescent="0.2">
      <c r="B369" s="155">
        <v>45673</v>
      </c>
      <c r="C369" s="156">
        <v>98.25</v>
      </c>
      <c r="D369" s="156">
        <v>50808.53</v>
      </c>
    </row>
    <row r="370" spans="2:4" x14ac:dyDescent="0.2">
      <c r="B370" s="155">
        <v>45672</v>
      </c>
      <c r="C370" s="156">
        <v>98.33</v>
      </c>
      <c r="D370" s="156">
        <v>81420.36</v>
      </c>
    </row>
    <row r="371" spans="2:4" x14ac:dyDescent="0.2">
      <c r="B371" s="155">
        <v>45671</v>
      </c>
      <c r="C371" s="156">
        <v>98.26</v>
      </c>
      <c r="D371" s="156">
        <v>56800.41</v>
      </c>
    </row>
    <row r="372" spans="2:4" x14ac:dyDescent="0.2">
      <c r="B372" s="155">
        <v>45670</v>
      </c>
      <c r="C372" s="156">
        <v>98.21</v>
      </c>
      <c r="D372" s="156">
        <v>8743.0300000000007</v>
      </c>
    </row>
    <row r="373" spans="2:4" x14ac:dyDescent="0.2">
      <c r="B373" s="155">
        <v>45667</v>
      </c>
      <c r="C373" s="156">
        <v>98.35</v>
      </c>
      <c r="D373" s="156">
        <v>87147.27</v>
      </c>
    </row>
    <row r="374" spans="2:4" x14ac:dyDescent="0.2">
      <c r="B374" s="155">
        <v>45666</v>
      </c>
      <c r="C374" s="156">
        <v>98.47</v>
      </c>
      <c r="D374" s="156">
        <v>91964.91</v>
      </c>
    </row>
    <row r="375" spans="2:4" x14ac:dyDescent="0.2">
      <c r="B375" s="155">
        <v>45665</v>
      </c>
      <c r="C375" s="156">
        <v>98.49</v>
      </c>
      <c r="D375" s="156">
        <v>124321.9</v>
      </c>
    </row>
    <row r="376" spans="2:4" x14ac:dyDescent="0.2">
      <c r="B376" s="155">
        <v>45664</v>
      </c>
      <c r="C376" s="156">
        <v>98.54</v>
      </c>
      <c r="D376" s="156">
        <v>73249.64</v>
      </c>
    </row>
    <row r="377" spans="2:4" x14ac:dyDescent="0.2">
      <c r="B377" s="155">
        <v>45663</v>
      </c>
      <c r="C377" s="156">
        <v>98.7</v>
      </c>
      <c r="D377" s="156">
        <v>178595.91</v>
      </c>
    </row>
    <row r="378" spans="2:4" x14ac:dyDescent="0.2">
      <c r="B378" s="155">
        <v>45660</v>
      </c>
      <c r="C378" s="156">
        <v>98.7</v>
      </c>
      <c r="D378" s="156">
        <v>33864.65</v>
      </c>
    </row>
    <row r="379" spans="2:4" x14ac:dyDescent="0.2">
      <c r="B379" s="161">
        <v>45659</v>
      </c>
      <c r="C379" s="162">
        <v>98.85</v>
      </c>
      <c r="D379" s="162">
        <v>17653.080000000002</v>
      </c>
    </row>
    <row r="380" spans="2:4" x14ac:dyDescent="0.2">
      <c r="B380" s="163">
        <v>45656</v>
      </c>
      <c r="C380" s="164">
        <v>98.52</v>
      </c>
      <c r="D380" s="164">
        <v>110801.79</v>
      </c>
    </row>
    <row r="381" spans="2:4" x14ac:dyDescent="0.2">
      <c r="B381" s="155">
        <v>45653</v>
      </c>
      <c r="C381" s="156">
        <v>97.59</v>
      </c>
      <c r="D381" s="156">
        <v>29193.67</v>
      </c>
    </row>
    <row r="382" spans="2:4" x14ac:dyDescent="0.2">
      <c r="B382" s="155">
        <v>45652</v>
      </c>
      <c r="C382" s="156">
        <v>96.5</v>
      </c>
      <c r="D382" s="156">
        <v>83574.039999999994</v>
      </c>
    </row>
    <row r="383" spans="2:4" x14ac:dyDescent="0.2">
      <c r="B383" s="155">
        <v>45649</v>
      </c>
      <c r="C383" s="156">
        <v>0.03</v>
      </c>
      <c r="D383" s="156">
        <v>1890.33</v>
      </c>
    </row>
    <row r="384" spans="2:4" x14ac:dyDescent="0.2">
      <c r="B384" s="155">
        <v>45649</v>
      </c>
      <c r="C384" s="156">
        <v>96.4</v>
      </c>
      <c r="D384" s="156">
        <v>128410.74</v>
      </c>
    </row>
    <row r="385" spans="2:4" x14ac:dyDescent="0.2">
      <c r="B385" s="155">
        <v>45646</v>
      </c>
      <c r="C385" s="156">
        <v>0.03</v>
      </c>
      <c r="D385" s="156">
        <v>716.03</v>
      </c>
    </row>
    <row r="386" spans="2:4" x14ac:dyDescent="0.2">
      <c r="B386" s="155">
        <v>45646</v>
      </c>
      <c r="C386" s="156">
        <v>96.2</v>
      </c>
      <c r="D386" s="156">
        <v>115452.35</v>
      </c>
    </row>
    <row r="387" spans="2:4" x14ac:dyDescent="0.2">
      <c r="B387" s="155">
        <v>45645</v>
      </c>
      <c r="C387" s="156">
        <v>0.05</v>
      </c>
      <c r="D387" s="156">
        <v>1961.87</v>
      </c>
    </row>
    <row r="388" spans="2:4" x14ac:dyDescent="0.2">
      <c r="B388" s="155">
        <v>45645</v>
      </c>
      <c r="C388" s="156">
        <v>96.1</v>
      </c>
      <c r="D388" s="156">
        <v>237685.46</v>
      </c>
    </row>
    <row r="389" spans="2:4" x14ac:dyDescent="0.2">
      <c r="B389" s="155">
        <v>45644</v>
      </c>
      <c r="C389" s="156">
        <v>0.06</v>
      </c>
      <c r="D389" s="156">
        <v>1803.85</v>
      </c>
    </row>
    <row r="390" spans="2:4" x14ac:dyDescent="0.2">
      <c r="B390" s="155">
        <v>45644</v>
      </c>
      <c r="C390" s="156">
        <v>96.49</v>
      </c>
      <c r="D390" s="156">
        <v>281638.11</v>
      </c>
    </row>
    <row r="391" spans="2:4" x14ac:dyDescent="0.2">
      <c r="B391" s="155">
        <v>45643</v>
      </c>
      <c r="C391" s="156">
        <v>0.05</v>
      </c>
      <c r="D391" s="156">
        <v>13863.03</v>
      </c>
    </row>
    <row r="392" spans="2:4" x14ac:dyDescent="0.2">
      <c r="B392" s="155">
        <v>45643</v>
      </c>
      <c r="C392" s="156">
        <v>96.5</v>
      </c>
      <c r="D392" s="156">
        <v>287141.71999999997</v>
      </c>
    </row>
    <row r="393" spans="2:4" x14ac:dyDescent="0.2">
      <c r="B393" s="155">
        <v>45642</v>
      </c>
      <c r="C393" s="156">
        <v>0.19</v>
      </c>
      <c r="D393" s="156">
        <v>12474.75</v>
      </c>
    </row>
    <row r="394" spans="2:4" x14ac:dyDescent="0.2">
      <c r="B394" s="155">
        <v>45642</v>
      </c>
      <c r="C394" s="156">
        <v>96.01</v>
      </c>
      <c r="D394" s="156">
        <v>181803.56</v>
      </c>
    </row>
    <row r="395" spans="2:4" x14ac:dyDescent="0.2">
      <c r="B395" s="155">
        <v>45639</v>
      </c>
      <c r="C395" s="156">
        <v>96.34</v>
      </c>
      <c r="D395" s="156">
        <v>23032.7</v>
      </c>
    </row>
    <row r="396" spans="2:4" x14ac:dyDescent="0.2">
      <c r="B396" s="155">
        <v>45638</v>
      </c>
      <c r="C396" s="156">
        <v>96.5</v>
      </c>
      <c r="D396" s="156">
        <v>79359.259999999995</v>
      </c>
    </row>
    <row r="397" spans="2:4" x14ac:dyDescent="0.2">
      <c r="B397" s="155">
        <v>45637</v>
      </c>
      <c r="C397" s="156">
        <v>96.47</v>
      </c>
      <c r="D397" s="156">
        <v>56699.73</v>
      </c>
    </row>
    <row r="398" spans="2:4" x14ac:dyDescent="0.2">
      <c r="B398" s="155">
        <v>45636</v>
      </c>
      <c r="C398" s="156">
        <v>96.5</v>
      </c>
      <c r="D398" s="156">
        <v>66916.17</v>
      </c>
    </row>
    <row r="399" spans="2:4" x14ac:dyDescent="0.2">
      <c r="B399" s="155">
        <v>45635</v>
      </c>
      <c r="C399" s="156">
        <v>96.35</v>
      </c>
      <c r="D399" s="156">
        <v>54071.62</v>
      </c>
    </row>
    <row r="400" spans="2:4" x14ac:dyDescent="0.2">
      <c r="B400" s="155">
        <v>45632</v>
      </c>
      <c r="C400" s="156">
        <v>96.85</v>
      </c>
      <c r="D400" s="156">
        <v>209483.26</v>
      </c>
    </row>
    <row r="401" spans="2:4" x14ac:dyDescent="0.2">
      <c r="B401" s="155">
        <v>45631</v>
      </c>
      <c r="C401" s="156">
        <v>96.7</v>
      </c>
      <c r="D401" s="156">
        <v>577181.25</v>
      </c>
    </row>
    <row r="402" spans="2:4" x14ac:dyDescent="0.2">
      <c r="B402" s="155">
        <v>45630</v>
      </c>
      <c r="C402" s="156">
        <v>96.78</v>
      </c>
      <c r="D402" s="156">
        <v>115530.14</v>
      </c>
    </row>
    <row r="403" spans="2:4" x14ac:dyDescent="0.2">
      <c r="B403" s="155">
        <v>45629</v>
      </c>
      <c r="C403" s="156">
        <v>96.8</v>
      </c>
      <c r="D403" s="156">
        <v>251137.18</v>
      </c>
    </row>
    <row r="404" spans="2:4" x14ac:dyDescent="0.2">
      <c r="B404" s="155">
        <v>45628</v>
      </c>
      <c r="C404" s="156">
        <v>96.9</v>
      </c>
      <c r="D404" s="156">
        <v>276199.42</v>
      </c>
    </row>
    <row r="405" spans="2:4" x14ac:dyDescent="0.2">
      <c r="B405" s="155">
        <v>45625</v>
      </c>
      <c r="C405" s="156">
        <v>96.96</v>
      </c>
      <c r="D405" s="156">
        <v>53550.73</v>
      </c>
    </row>
    <row r="406" spans="2:4" x14ac:dyDescent="0.2">
      <c r="B406" s="155">
        <v>45624</v>
      </c>
      <c r="C406" s="156">
        <v>97.1</v>
      </c>
      <c r="D406" s="156">
        <v>144204.96</v>
      </c>
    </row>
    <row r="407" spans="2:4" x14ac:dyDescent="0.2">
      <c r="B407" s="155">
        <v>45623</v>
      </c>
      <c r="C407" s="156">
        <v>97</v>
      </c>
      <c r="D407" s="156">
        <v>35614.75</v>
      </c>
    </row>
    <row r="408" spans="2:4" x14ac:dyDescent="0.2">
      <c r="B408" s="155">
        <v>45622</v>
      </c>
      <c r="C408" s="156">
        <v>97</v>
      </c>
      <c r="D408" s="156">
        <v>14647.69</v>
      </c>
    </row>
    <row r="409" spans="2:4" x14ac:dyDescent="0.2">
      <c r="B409" s="155">
        <v>45621</v>
      </c>
      <c r="C409" s="156">
        <v>97.1</v>
      </c>
      <c r="D409" s="156">
        <v>49884.72</v>
      </c>
    </row>
    <row r="410" spans="2:4" x14ac:dyDescent="0.2">
      <c r="B410" s="155">
        <v>45618</v>
      </c>
      <c r="C410" s="156">
        <v>97.08</v>
      </c>
      <c r="D410" s="156">
        <v>216216.01</v>
      </c>
    </row>
    <row r="411" spans="2:4" x14ac:dyDescent="0.2">
      <c r="B411" s="155">
        <v>45617</v>
      </c>
      <c r="C411" s="156">
        <v>97.3</v>
      </c>
      <c r="D411" s="156">
        <v>1885739.61</v>
      </c>
    </row>
    <row r="412" spans="2:4" x14ac:dyDescent="0.2">
      <c r="B412" s="155">
        <v>45615</v>
      </c>
      <c r="C412" s="156">
        <v>97</v>
      </c>
      <c r="D412" s="156">
        <v>341583.25</v>
      </c>
    </row>
    <row r="413" spans="2:4" x14ac:dyDescent="0.2">
      <c r="B413" s="155">
        <v>45614</v>
      </c>
      <c r="C413" s="156">
        <v>96.85</v>
      </c>
      <c r="D413" s="156">
        <v>129456.67</v>
      </c>
    </row>
    <row r="414" spans="2:4" x14ac:dyDescent="0.2">
      <c r="B414" s="155">
        <v>45610</v>
      </c>
      <c r="C414" s="156">
        <v>98</v>
      </c>
      <c r="D414" s="156">
        <v>328365.55</v>
      </c>
    </row>
    <row r="415" spans="2:4" x14ac:dyDescent="0.2">
      <c r="B415" s="155">
        <v>45609</v>
      </c>
      <c r="C415" s="156">
        <v>96.99</v>
      </c>
      <c r="D415" s="156">
        <v>355057.17</v>
      </c>
    </row>
    <row r="416" spans="2:4" x14ac:dyDescent="0.2">
      <c r="B416" s="155">
        <v>45608</v>
      </c>
      <c r="C416" s="156">
        <v>96.3</v>
      </c>
      <c r="D416" s="156">
        <v>328626.21999999997</v>
      </c>
    </row>
    <row r="417" spans="2:4" x14ac:dyDescent="0.2">
      <c r="B417" s="155">
        <v>45607</v>
      </c>
      <c r="C417" s="156">
        <v>96.3</v>
      </c>
      <c r="D417" s="156">
        <v>75387.28</v>
      </c>
    </row>
    <row r="418" spans="2:4" x14ac:dyDescent="0.2">
      <c r="B418" s="155">
        <v>45604</v>
      </c>
      <c r="C418" s="156">
        <v>96.01</v>
      </c>
      <c r="D418" s="156">
        <v>88547.35</v>
      </c>
    </row>
    <row r="419" spans="2:4" x14ac:dyDescent="0.2">
      <c r="B419" s="155">
        <v>45603</v>
      </c>
      <c r="C419" s="156">
        <v>97.28</v>
      </c>
      <c r="D419" s="156">
        <v>1404114.56</v>
      </c>
    </row>
    <row r="420" spans="2:4" x14ac:dyDescent="0.2">
      <c r="B420" s="155">
        <v>45602</v>
      </c>
      <c r="C420" s="156">
        <v>96.95</v>
      </c>
      <c r="D420" s="156">
        <v>3294503.69</v>
      </c>
    </row>
    <row r="421" spans="2:4" x14ac:dyDescent="0.2">
      <c r="B421" s="155">
        <v>45601</v>
      </c>
      <c r="C421" s="156">
        <v>97.08</v>
      </c>
      <c r="D421" s="156">
        <v>1334418.93</v>
      </c>
    </row>
    <row r="422" spans="2:4" x14ac:dyDescent="0.2">
      <c r="B422" s="155">
        <v>45600</v>
      </c>
      <c r="C422" s="156">
        <v>97.08</v>
      </c>
      <c r="D422" s="156">
        <v>1311002.3600000001</v>
      </c>
    </row>
    <row r="423" spans="2:4" x14ac:dyDescent="0.2">
      <c r="B423" s="155">
        <v>45597</v>
      </c>
      <c r="C423" s="156">
        <v>96.96</v>
      </c>
      <c r="D423" s="156">
        <v>29751.89</v>
      </c>
    </row>
    <row r="424" spans="2:4" x14ac:dyDescent="0.2">
      <c r="B424" s="155">
        <v>45596</v>
      </c>
      <c r="C424" s="156">
        <v>97.46</v>
      </c>
      <c r="D424" s="156">
        <v>115675.45</v>
      </c>
    </row>
    <row r="425" spans="2:4" x14ac:dyDescent="0.2">
      <c r="B425" s="155">
        <v>45595</v>
      </c>
      <c r="C425" s="156">
        <v>97.48</v>
      </c>
      <c r="D425" s="156">
        <v>50496.42</v>
      </c>
    </row>
    <row r="426" spans="2:4" x14ac:dyDescent="0.2">
      <c r="B426" s="155">
        <v>45594</v>
      </c>
      <c r="C426" s="156">
        <v>96.64</v>
      </c>
      <c r="D426" s="156">
        <v>35818.78</v>
      </c>
    </row>
    <row r="427" spans="2:4" x14ac:dyDescent="0.2">
      <c r="B427" s="155">
        <v>45593</v>
      </c>
      <c r="C427" s="156">
        <v>97.3</v>
      </c>
      <c r="D427" s="156">
        <v>1281205.8</v>
      </c>
    </row>
    <row r="428" spans="2:4" x14ac:dyDescent="0.2">
      <c r="B428" s="155">
        <v>45590</v>
      </c>
      <c r="C428" s="156">
        <v>97.39</v>
      </c>
      <c r="D428" s="156">
        <v>47043.62</v>
      </c>
    </row>
    <row r="429" spans="2:4" x14ac:dyDescent="0.2">
      <c r="B429" s="155">
        <v>45589</v>
      </c>
      <c r="C429" s="156">
        <v>97.3</v>
      </c>
      <c r="D429" s="156">
        <v>46535.93</v>
      </c>
    </row>
    <row r="430" spans="2:4" x14ac:dyDescent="0.2">
      <c r="B430" s="155">
        <v>45588</v>
      </c>
      <c r="C430" s="156">
        <v>97.48</v>
      </c>
      <c r="D430" s="156">
        <v>60150.31</v>
      </c>
    </row>
    <row r="431" spans="2:4" x14ac:dyDescent="0.2">
      <c r="B431" s="155">
        <v>45587</v>
      </c>
      <c r="C431" s="156">
        <v>97.59</v>
      </c>
      <c r="D431" s="156">
        <v>106996.28</v>
      </c>
    </row>
    <row r="432" spans="2:4" x14ac:dyDescent="0.2">
      <c r="B432" s="155">
        <v>45586</v>
      </c>
      <c r="C432" s="156">
        <v>98.09</v>
      </c>
      <c r="D432" s="156">
        <v>57000.08</v>
      </c>
    </row>
    <row r="433" spans="2:4" x14ac:dyDescent="0.2">
      <c r="B433" s="155">
        <v>45583</v>
      </c>
      <c r="C433" s="156">
        <v>98.08</v>
      </c>
      <c r="D433" s="156">
        <v>681664.17</v>
      </c>
    </row>
    <row r="434" spans="2:4" x14ac:dyDescent="0.2">
      <c r="B434" s="155">
        <v>45582</v>
      </c>
      <c r="C434" s="156">
        <v>98</v>
      </c>
      <c r="D434" s="156">
        <v>21451.37</v>
      </c>
    </row>
    <row r="435" spans="2:4" x14ac:dyDescent="0.2">
      <c r="B435" s="155">
        <v>45581</v>
      </c>
      <c r="C435" s="156">
        <v>98.1</v>
      </c>
      <c r="D435" s="156">
        <v>2139458.69</v>
      </c>
    </row>
    <row r="436" spans="2:4" x14ac:dyDescent="0.2">
      <c r="B436" s="155">
        <v>45580</v>
      </c>
      <c r="C436" s="156">
        <v>98.38</v>
      </c>
      <c r="D436" s="156">
        <v>4938939.7</v>
      </c>
    </row>
    <row r="437" spans="2:4" x14ac:dyDescent="0.2">
      <c r="B437" s="155">
        <v>45579</v>
      </c>
      <c r="C437" s="156">
        <v>98.01</v>
      </c>
      <c r="D437" s="156">
        <v>174442.8</v>
      </c>
    </row>
    <row r="438" spans="2:4" x14ac:dyDescent="0.2">
      <c r="B438" s="155">
        <v>45576</v>
      </c>
      <c r="C438" s="156">
        <v>97.4</v>
      </c>
      <c r="D438" s="156">
        <v>292502.58</v>
      </c>
    </row>
    <row r="439" spans="2:4" x14ac:dyDescent="0.2">
      <c r="B439" s="155">
        <v>45575</v>
      </c>
      <c r="C439" s="156">
        <v>97.5</v>
      </c>
      <c r="D439" s="156">
        <v>102366.74</v>
      </c>
    </row>
    <row r="440" spans="2:4" x14ac:dyDescent="0.2">
      <c r="B440" s="155">
        <v>45574</v>
      </c>
      <c r="C440" s="156">
        <v>97.2</v>
      </c>
      <c r="D440" s="156">
        <v>157938.47</v>
      </c>
    </row>
    <row r="441" spans="2:4" x14ac:dyDescent="0.2">
      <c r="B441" s="155">
        <v>45573</v>
      </c>
      <c r="C441" s="156">
        <v>96.65</v>
      </c>
      <c r="D441" s="156">
        <v>227048.08</v>
      </c>
    </row>
    <row r="442" spans="2:4" x14ac:dyDescent="0.2">
      <c r="B442" s="155">
        <v>45572</v>
      </c>
      <c r="C442" s="156">
        <v>98.2</v>
      </c>
      <c r="D442" s="156">
        <v>162795.18</v>
      </c>
    </row>
    <row r="443" spans="2:4" x14ac:dyDescent="0.2">
      <c r="B443" s="155">
        <v>45569</v>
      </c>
      <c r="C443" s="156">
        <v>97.39</v>
      </c>
      <c r="D443" s="156">
        <v>49937.89</v>
      </c>
    </row>
    <row r="444" spans="2:4" x14ac:dyDescent="0.2">
      <c r="B444" s="155">
        <v>45568</v>
      </c>
      <c r="C444" s="156">
        <v>97.41</v>
      </c>
      <c r="D444" s="156">
        <v>74001.11</v>
      </c>
    </row>
    <row r="445" spans="2:4" x14ac:dyDescent="0.2">
      <c r="B445" s="155">
        <v>45567</v>
      </c>
      <c r="C445" s="156">
        <v>97.36</v>
      </c>
      <c r="D445" s="156">
        <v>77220.100000000006</v>
      </c>
    </row>
    <row r="446" spans="2:4" x14ac:dyDescent="0.2">
      <c r="B446" s="155">
        <v>45566</v>
      </c>
      <c r="C446" s="156">
        <v>97.39</v>
      </c>
      <c r="D446" s="156">
        <v>61746.93</v>
      </c>
    </row>
    <row r="447" spans="2:4" x14ac:dyDescent="0.2">
      <c r="B447" s="155">
        <v>45565</v>
      </c>
      <c r="C447" s="156">
        <v>98.09</v>
      </c>
      <c r="D447" s="156">
        <v>33098.76</v>
      </c>
    </row>
    <row r="448" spans="2:4" x14ac:dyDescent="0.2">
      <c r="B448" s="155">
        <v>45562</v>
      </c>
      <c r="C448" s="156">
        <v>97.3</v>
      </c>
      <c r="D448" s="156">
        <v>371449.31</v>
      </c>
    </row>
    <row r="449" spans="2:4" x14ac:dyDescent="0.2">
      <c r="B449" s="155">
        <v>45561</v>
      </c>
      <c r="C449" s="156">
        <v>97.61</v>
      </c>
      <c r="D449" s="156">
        <v>49764.89</v>
      </c>
    </row>
    <row r="450" spans="2:4" x14ac:dyDescent="0.2">
      <c r="B450" s="155">
        <v>45560</v>
      </c>
      <c r="C450" s="156">
        <v>97.7</v>
      </c>
      <c r="D450" s="156">
        <v>63868.15</v>
      </c>
    </row>
    <row r="451" spans="2:4" x14ac:dyDescent="0.2">
      <c r="B451" s="155">
        <v>45559</v>
      </c>
      <c r="C451" s="156">
        <v>97.89</v>
      </c>
      <c r="D451" s="156">
        <v>46724.62</v>
      </c>
    </row>
    <row r="452" spans="2:4" x14ac:dyDescent="0.2">
      <c r="B452" s="155">
        <v>45558</v>
      </c>
      <c r="C452" s="156">
        <v>98.33</v>
      </c>
      <c r="D452" s="156">
        <v>45317.7</v>
      </c>
    </row>
    <row r="453" spans="2:4" x14ac:dyDescent="0.2">
      <c r="B453" s="155">
        <v>45555</v>
      </c>
      <c r="C453" s="156">
        <v>98.05</v>
      </c>
      <c r="D453" s="156">
        <v>51965.06</v>
      </c>
    </row>
    <row r="454" spans="2:4" x14ac:dyDescent="0.2">
      <c r="B454" s="155">
        <v>45554</v>
      </c>
      <c r="C454" s="156">
        <v>97.99</v>
      </c>
      <c r="D454" s="156">
        <v>76659.86</v>
      </c>
    </row>
    <row r="455" spans="2:4" x14ac:dyDescent="0.2">
      <c r="B455" s="155">
        <v>45553</v>
      </c>
      <c r="C455" s="156">
        <v>97.61</v>
      </c>
      <c r="D455" s="156">
        <v>55422.48</v>
      </c>
    </row>
    <row r="456" spans="2:4" x14ac:dyDescent="0.2">
      <c r="B456" s="155">
        <v>45552</v>
      </c>
      <c r="C456" s="156">
        <v>97.63</v>
      </c>
      <c r="D456" s="156">
        <v>24781.97</v>
      </c>
    </row>
    <row r="457" spans="2:4" x14ac:dyDescent="0.2">
      <c r="B457" s="155">
        <v>45551</v>
      </c>
      <c r="C457" s="156">
        <v>97.49</v>
      </c>
      <c r="D457" s="156">
        <v>51627.96</v>
      </c>
    </row>
    <row r="458" spans="2:4" x14ac:dyDescent="0.2">
      <c r="B458" s="155">
        <v>45548</v>
      </c>
      <c r="C458" s="156">
        <v>97.46</v>
      </c>
      <c r="D458" s="156">
        <v>41704.239999999998</v>
      </c>
    </row>
    <row r="459" spans="2:4" x14ac:dyDescent="0.2">
      <c r="B459" s="155">
        <v>45547</v>
      </c>
      <c r="C459" s="156">
        <v>97.1</v>
      </c>
      <c r="D459" s="156">
        <v>24244.97</v>
      </c>
    </row>
    <row r="460" spans="2:4" x14ac:dyDescent="0.2">
      <c r="B460" s="155">
        <v>45546</v>
      </c>
      <c r="C460" s="156">
        <v>97.38</v>
      </c>
      <c r="D460" s="156">
        <v>17948.150000000001</v>
      </c>
    </row>
    <row r="461" spans="2:4" x14ac:dyDescent="0.2">
      <c r="B461" s="155">
        <v>45545</v>
      </c>
      <c r="C461" s="156">
        <v>97.24</v>
      </c>
      <c r="D461" s="156">
        <v>53586.94</v>
      </c>
    </row>
    <row r="462" spans="2:4" x14ac:dyDescent="0.2">
      <c r="B462" s="155">
        <v>45544</v>
      </c>
      <c r="C462" s="156">
        <v>97.53</v>
      </c>
      <c r="D462" s="156">
        <v>177868.06</v>
      </c>
    </row>
    <row r="463" spans="2:4" x14ac:dyDescent="0.2">
      <c r="B463" s="155">
        <v>45541</v>
      </c>
      <c r="C463" s="156">
        <v>98.07</v>
      </c>
      <c r="D463" s="156">
        <v>423523.63</v>
      </c>
    </row>
    <row r="464" spans="2:4" x14ac:dyDescent="0.2">
      <c r="B464" s="155">
        <v>45540</v>
      </c>
      <c r="C464" s="156">
        <v>98</v>
      </c>
      <c r="D464" s="156">
        <v>167146.26</v>
      </c>
    </row>
    <row r="465" spans="2:4" x14ac:dyDescent="0.2">
      <c r="B465" s="155">
        <v>45539</v>
      </c>
      <c r="C465" s="156">
        <v>98.49</v>
      </c>
      <c r="D465" s="156">
        <v>43583.83</v>
      </c>
    </row>
    <row r="466" spans="2:4" x14ac:dyDescent="0.2">
      <c r="B466" s="155">
        <v>45538</v>
      </c>
      <c r="C466" s="156">
        <v>98.5</v>
      </c>
      <c r="D466" s="156">
        <v>63371.4</v>
      </c>
    </row>
    <row r="467" spans="2:4" x14ac:dyDescent="0.2">
      <c r="B467" s="155">
        <v>45537</v>
      </c>
      <c r="C467" s="156">
        <v>98.53</v>
      </c>
      <c r="D467" s="156">
        <v>82789.91</v>
      </c>
    </row>
    <row r="468" spans="2:4" x14ac:dyDescent="0.2">
      <c r="B468" s="155">
        <v>45534</v>
      </c>
      <c r="C468" s="156">
        <v>98.55</v>
      </c>
      <c r="D468" s="156">
        <v>21173.02</v>
      </c>
    </row>
    <row r="469" spans="2:4" x14ac:dyDescent="0.2">
      <c r="B469" s="155">
        <v>45533</v>
      </c>
      <c r="C469" s="156">
        <v>98.55</v>
      </c>
      <c r="D469" s="156">
        <v>14389.17</v>
      </c>
    </row>
    <row r="470" spans="2:4" x14ac:dyDescent="0.2">
      <c r="B470" s="155">
        <v>45532</v>
      </c>
      <c r="C470" s="156">
        <v>98.32</v>
      </c>
      <c r="D470" s="156">
        <v>49792.07</v>
      </c>
    </row>
    <row r="471" spans="2:4" x14ac:dyDescent="0.2">
      <c r="B471" s="155">
        <v>45531</v>
      </c>
      <c r="C471" s="156">
        <v>98.15</v>
      </c>
      <c r="D471" s="156">
        <v>17274.5</v>
      </c>
    </row>
    <row r="472" spans="2:4" x14ac:dyDescent="0.2">
      <c r="B472" s="155">
        <v>45530</v>
      </c>
      <c r="C472" s="156">
        <v>97.61</v>
      </c>
      <c r="D472" s="156">
        <v>61175.360000000001</v>
      </c>
    </row>
    <row r="473" spans="2:4" x14ac:dyDescent="0.2">
      <c r="B473" s="155">
        <v>45527</v>
      </c>
      <c r="C473" s="156">
        <v>97.71</v>
      </c>
      <c r="D473" s="156">
        <v>45636.47</v>
      </c>
    </row>
    <row r="474" spans="2:4" x14ac:dyDescent="0.2">
      <c r="B474" s="155">
        <v>45526</v>
      </c>
      <c r="C474" s="156">
        <v>97.69</v>
      </c>
      <c r="D474" s="156">
        <v>72369.119999999995</v>
      </c>
    </row>
    <row r="475" spans="2:4" x14ac:dyDescent="0.2">
      <c r="B475" s="155">
        <v>45525</v>
      </c>
      <c r="C475" s="156">
        <v>97.8</v>
      </c>
      <c r="D475" s="156">
        <v>20140.599999999999</v>
      </c>
    </row>
    <row r="476" spans="2:4" x14ac:dyDescent="0.2">
      <c r="B476" s="155">
        <v>45524</v>
      </c>
      <c r="C476" s="156">
        <v>97.76</v>
      </c>
      <c r="D476" s="156">
        <v>13978.63</v>
      </c>
    </row>
    <row r="477" spans="2:4" x14ac:dyDescent="0.2">
      <c r="B477" s="155">
        <v>45523</v>
      </c>
      <c r="C477" s="156">
        <v>97.65</v>
      </c>
      <c r="D477" s="156">
        <v>38047.71</v>
      </c>
    </row>
    <row r="478" spans="2:4" x14ac:dyDescent="0.2">
      <c r="B478" s="155">
        <v>45520</v>
      </c>
      <c r="C478" s="156">
        <v>97.65</v>
      </c>
      <c r="D478" s="156">
        <v>20053.490000000002</v>
      </c>
    </row>
    <row r="479" spans="2:4" x14ac:dyDescent="0.2">
      <c r="B479" s="155">
        <v>45519</v>
      </c>
      <c r="C479" s="156">
        <v>97.85</v>
      </c>
      <c r="D479" s="156">
        <v>34654.959999999999</v>
      </c>
    </row>
    <row r="480" spans="2:4" x14ac:dyDescent="0.2">
      <c r="B480" s="155">
        <v>45518</v>
      </c>
      <c r="C480" s="156">
        <v>97.65</v>
      </c>
      <c r="D480" s="156">
        <v>40209.370000000003</v>
      </c>
    </row>
    <row r="481" spans="2:4" x14ac:dyDescent="0.2">
      <c r="B481" s="155">
        <v>45517</v>
      </c>
      <c r="C481" s="156">
        <v>97.74</v>
      </c>
      <c r="D481" s="156">
        <v>246403.17</v>
      </c>
    </row>
    <row r="482" spans="2:4" x14ac:dyDescent="0.2">
      <c r="B482" s="155">
        <v>45516</v>
      </c>
      <c r="C482" s="156">
        <v>97.4</v>
      </c>
      <c r="D482" s="156">
        <v>49109.57</v>
      </c>
    </row>
    <row r="483" spans="2:4" x14ac:dyDescent="0.2">
      <c r="B483" s="155">
        <v>45513</v>
      </c>
      <c r="C483" s="156">
        <v>97.7</v>
      </c>
      <c r="D483" s="156">
        <v>30294.45</v>
      </c>
    </row>
    <row r="484" spans="2:4" x14ac:dyDescent="0.2">
      <c r="B484" s="155">
        <v>45512</v>
      </c>
      <c r="C484" s="156">
        <v>97.75</v>
      </c>
      <c r="D484" s="156">
        <v>48885.65</v>
      </c>
    </row>
    <row r="485" spans="2:4" x14ac:dyDescent="0.2">
      <c r="B485" s="155">
        <v>45511</v>
      </c>
      <c r="C485" s="156">
        <v>98.45</v>
      </c>
      <c r="D485" s="156">
        <v>128071.24</v>
      </c>
    </row>
    <row r="486" spans="2:4" x14ac:dyDescent="0.2">
      <c r="B486" s="155">
        <v>45510</v>
      </c>
      <c r="C486" s="156">
        <v>97.96</v>
      </c>
      <c r="D486" s="156">
        <v>54216.36</v>
      </c>
    </row>
    <row r="487" spans="2:4" x14ac:dyDescent="0.2">
      <c r="B487" s="155">
        <v>45509</v>
      </c>
      <c r="C487" s="156">
        <v>97.95</v>
      </c>
      <c r="D487" s="156">
        <v>41146.31</v>
      </c>
    </row>
    <row r="488" spans="2:4" x14ac:dyDescent="0.2">
      <c r="B488" s="155">
        <v>45506</v>
      </c>
      <c r="C488" s="156">
        <v>98</v>
      </c>
      <c r="D488" s="156">
        <v>93435.53</v>
      </c>
    </row>
    <row r="489" spans="2:4" x14ac:dyDescent="0.2">
      <c r="B489" s="155">
        <v>45505</v>
      </c>
      <c r="C489" s="156">
        <v>98.14</v>
      </c>
      <c r="D489" s="156">
        <v>137491</v>
      </c>
    </row>
    <row r="490" spans="2:4" x14ac:dyDescent="0.2">
      <c r="B490" s="155">
        <v>45504</v>
      </c>
      <c r="C490" s="156">
        <v>98.14</v>
      </c>
      <c r="D490" s="156">
        <v>20009.66</v>
      </c>
    </row>
    <row r="491" spans="2:4" x14ac:dyDescent="0.2">
      <c r="B491" s="155">
        <v>45503</v>
      </c>
      <c r="C491" s="156">
        <v>98.16</v>
      </c>
      <c r="D491" s="156">
        <v>36474.04</v>
      </c>
    </row>
    <row r="492" spans="2:4" x14ac:dyDescent="0.2">
      <c r="B492" s="155">
        <v>45502</v>
      </c>
      <c r="C492" s="156">
        <v>97.97</v>
      </c>
      <c r="D492" s="156">
        <v>75451.83</v>
      </c>
    </row>
    <row r="493" spans="2:4" x14ac:dyDescent="0.2">
      <c r="B493" s="155">
        <v>45499</v>
      </c>
      <c r="C493" s="156">
        <v>98.21</v>
      </c>
      <c r="D493" s="156">
        <v>137289.29</v>
      </c>
    </row>
    <row r="494" spans="2:4" x14ac:dyDescent="0.2">
      <c r="B494" s="155">
        <v>45498</v>
      </c>
      <c r="C494" s="156">
        <v>98.34</v>
      </c>
      <c r="D494" s="156">
        <v>39699.5</v>
      </c>
    </row>
    <row r="495" spans="2:4" x14ac:dyDescent="0.2">
      <c r="B495" s="155">
        <v>45497</v>
      </c>
      <c r="C495" s="156">
        <v>98.29</v>
      </c>
      <c r="D495" s="156">
        <v>61129.25</v>
      </c>
    </row>
    <row r="496" spans="2:4" x14ac:dyDescent="0.2">
      <c r="B496" s="155">
        <v>45496</v>
      </c>
      <c r="C496" s="156">
        <v>98.08</v>
      </c>
      <c r="D496" s="156">
        <v>56990.23</v>
      </c>
    </row>
    <row r="497" spans="2:4" x14ac:dyDescent="0.2">
      <c r="B497" s="155">
        <v>45495</v>
      </c>
      <c r="C497" s="156">
        <v>98.58</v>
      </c>
      <c r="D497" s="156">
        <v>35016.629999999997</v>
      </c>
    </row>
    <row r="498" spans="2:4" x14ac:dyDescent="0.2">
      <c r="B498" s="155">
        <v>45492</v>
      </c>
      <c r="C498" s="156">
        <v>98.5</v>
      </c>
      <c r="D498" s="156">
        <v>77818.509999999995</v>
      </c>
    </row>
    <row r="499" spans="2:4" x14ac:dyDescent="0.2">
      <c r="B499" s="155">
        <v>45491</v>
      </c>
      <c r="C499" s="156">
        <v>98.9</v>
      </c>
      <c r="D499" s="156">
        <v>55085.75</v>
      </c>
    </row>
    <row r="500" spans="2:4" x14ac:dyDescent="0.2">
      <c r="B500" s="155">
        <v>45490</v>
      </c>
      <c r="C500" s="156">
        <v>98.89</v>
      </c>
      <c r="D500" s="156">
        <v>55614.080000000002</v>
      </c>
    </row>
    <row r="501" spans="2:4" x14ac:dyDescent="0.2">
      <c r="B501" s="155">
        <v>45489</v>
      </c>
      <c r="C501" s="156">
        <v>99.02</v>
      </c>
      <c r="D501" s="156">
        <v>45860.480000000003</v>
      </c>
    </row>
    <row r="502" spans="2:4" x14ac:dyDescent="0.2">
      <c r="B502" s="155">
        <v>45488</v>
      </c>
      <c r="C502" s="156">
        <v>98.95</v>
      </c>
      <c r="D502" s="156">
        <v>44829.08</v>
      </c>
    </row>
    <row r="503" spans="2:4" x14ac:dyDescent="0.2">
      <c r="B503" s="155">
        <v>45485</v>
      </c>
      <c r="C503" s="156">
        <v>98.61</v>
      </c>
      <c r="D503" s="156">
        <v>31218.81</v>
      </c>
    </row>
    <row r="504" spans="2:4" x14ac:dyDescent="0.2">
      <c r="B504" s="155">
        <v>45484</v>
      </c>
      <c r="C504" s="156">
        <v>100</v>
      </c>
      <c r="D504" s="156">
        <v>234463.16</v>
      </c>
    </row>
    <row r="505" spans="2:4" x14ac:dyDescent="0.2">
      <c r="B505" s="155">
        <v>45483</v>
      </c>
      <c r="C505" s="156">
        <v>97.25</v>
      </c>
      <c r="D505" s="156">
        <v>37475.26</v>
      </c>
    </row>
    <row r="506" spans="2:4" x14ac:dyDescent="0.2">
      <c r="B506" s="155">
        <v>45482</v>
      </c>
      <c r="C506" s="156">
        <v>97.1</v>
      </c>
      <c r="D506" s="156">
        <v>40385.74</v>
      </c>
    </row>
    <row r="507" spans="2:4" x14ac:dyDescent="0.2">
      <c r="B507" s="155">
        <v>45481</v>
      </c>
      <c r="C507" s="156">
        <v>97.01</v>
      </c>
      <c r="D507" s="156">
        <v>46054.39</v>
      </c>
    </row>
    <row r="508" spans="2:4" x14ac:dyDescent="0.2">
      <c r="B508" s="155">
        <v>45478</v>
      </c>
      <c r="C508" s="156">
        <v>98.02</v>
      </c>
      <c r="D508" s="156">
        <v>697175.58</v>
      </c>
    </row>
    <row r="509" spans="2:4" x14ac:dyDescent="0.2">
      <c r="B509" s="155">
        <v>45477</v>
      </c>
      <c r="C509" s="156">
        <v>97.55</v>
      </c>
      <c r="D509" s="156">
        <v>226934.77</v>
      </c>
    </row>
    <row r="510" spans="2:4" x14ac:dyDescent="0.2">
      <c r="B510" s="155">
        <v>45476</v>
      </c>
      <c r="C510" s="156">
        <v>97.6</v>
      </c>
      <c r="D510" s="156">
        <v>69667.850000000006</v>
      </c>
    </row>
    <row r="511" spans="2:4" x14ac:dyDescent="0.2">
      <c r="B511" s="155">
        <v>45475</v>
      </c>
      <c r="C511" s="156">
        <v>98.2</v>
      </c>
      <c r="D511" s="156">
        <v>17877.349999999999</v>
      </c>
    </row>
    <row r="512" spans="2:4" x14ac:dyDescent="0.2">
      <c r="B512" s="155">
        <v>45474</v>
      </c>
      <c r="C512" s="156">
        <v>97.15</v>
      </c>
      <c r="D512" s="156">
        <v>107772.39</v>
      </c>
    </row>
    <row r="513" spans="2:4" x14ac:dyDescent="0.2">
      <c r="B513" s="155">
        <v>45471</v>
      </c>
      <c r="C513" s="156">
        <v>98.45</v>
      </c>
      <c r="D513" s="156">
        <v>104305.99</v>
      </c>
    </row>
    <row r="514" spans="2:4" x14ac:dyDescent="0.2">
      <c r="B514" s="155">
        <v>45470</v>
      </c>
      <c r="C514" s="156">
        <v>97.4</v>
      </c>
      <c r="D514" s="156">
        <v>72886.16</v>
      </c>
    </row>
    <row r="515" spans="2:4" x14ac:dyDescent="0.2">
      <c r="B515" s="155">
        <v>45469</v>
      </c>
      <c r="C515" s="156">
        <v>97.4</v>
      </c>
      <c r="D515" s="156">
        <v>209744.57</v>
      </c>
    </row>
    <row r="516" spans="2:4" x14ac:dyDescent="0.2">
      <c r="B516" s="155">
        <v>45468</v>
      </c>
      <c r="C516" s="156">
        <v>96.7</v>
      </c>
      <c r="D516" s="156">
        <v>77483.69</v>
      </c>
    </row>
    <row r="517" spans="2:4" x14ac:dyDescent="0.2">
      <c r="B517" s="155">
        <v>45467</v>
      </c>
      <c r="C517" s="156">
        <v>97</v>
      </c>
      <c r="D517" s="156">
        <v>55180.4</v>
      </c>
    </row>
    <row r="518" spans="2:4" x14ac:dyDescent="0.2">
      <c r="B518" s="155">
        <v>45464</v>
      </c>
      <c r="C518" s="156">
        <v>97.1</v>
      </c>
      <c r="D518" s="156">
        <v>63551.12</v>
      </c>
    </row>
    <row r="519" spans="2:4" x14ac:dyDescent="0.2">
      <c r="B519" s="155">
        <v>45463</v>
      </c>
      <c r="C519" s="156">
        <v>97.2</v>
      </c>
      <c r="D519" s="156">
        <v>65586.63</v>
      </c>
    </row>
    <row r="520" spans="2:4" x14ac:dyDescent="0.2">
      <c r="B520" s="155">
        <v>45462</v>
      </c>
      <c r="C520" s="156">
        <v>97.07</v>
      </c>
      <c r="D520" s="156">
        <v>85676.88</v>
      </c>
    </row>
    <row r="521" spans="2:4" x14ac:dyDescent="0.2">
      <c r="B521" s="155">
        <v>45461</v>
      </c>
      <c r="C521" s="156">
        <v>97.82</v>
      </c>
      <c r="D521" s="156">
        <v>97435.01</v>
      </c>
    </row>
    <row r="522" spans="2:4" x14ac:dyDescent="0.2">
      <c r="B522" s="155">
        <v>45460</v>
      </c>
      <c r="C522" s="156">
        <v>97.75</v>
      </c>
      <c r="D522" s="156">
        <v>40238.85</v>
      </c>
    </row>
    <row r="523" spans="2:4" x14ac:dyDescent="0.2">
      <c r="B523" s="155">
        <v>45457</v>
      </c>
      <c r="C523" s="156">
        <v>98</v>
      </c>
      <c r="D523" s="156">
        <v>30206.58</v>
      </c>
    </row>
    <row r="524" spans="2:4" x14ac:dyDescent="0.2">
      <c r="B524" s="155">
        <v>45456</v>
      </c>
      <c r="C524" s="156">
        <v>98.49</v>
      </c>
      <c r="D524" s="156">
        <v>48199.040000000001</v>
      </c>
    </row>
    <row r="525" spans="2:4" x14ac:dyDescent="0.2">
      <c r="B525" s="155">
        <v>45455</v>
      </c>
      <c r="C525" s="156">
        <v>98.5</v>
      </c>
      <c r="D525" s="156">
        <v>70109.759999999995</v>
      </c>
    </row>
    <row r="526" spans="2:4" x14ac:dyDescent="0.2">
      <c r="B526" s="155">
        <v>45454</v>
      </c>
      <c r="C526" s="156">
        <v>97.84</v>
      </c>
      <c r="D526" s="156">
        <v>66577.97</v>
      </c>
    </row>
    <row r="527" spans="2:4" x14ac:dyDescent="0.2">
      <c r="B527" s="155">
        <v>45453</v>
      </c>
      <c r="C527" s="156">
        <v>98.2</v>
      </c>
      <c r="D527" s="156">
        <v>86194.04</v>
      </c>
    </row>
    <row r="528" spans="2:4" x14ac:dyDescent="0.2">
      <c r="B528" s="155">
        <v>45450</v>
      </c>
      <c r="C528" s="156">
        <v>98.5</v>
      </c>
      <c r="D528" s="156">
        <v>103883.45</v>
      </c>
    </row>
    <row r="529" spans="2:4" x14ac:dyDescent="0.2">
      <c r="B529" s="155">
        <v>45449</v>
      </c>
      <c r="C529" s="156">
        <v>98.41</v>
      </c>
      <c r="D529" s="156">
        <v>238304.57</v>
      </c>
    </row>
    <row r="530" spans="2:4" x14ac:dyDescent="0.2">
      <c r="B530" s="155">
        <v>45448</v>
      </c>
      <c r="C530" s="156">
        <v>98.31</v>
      </c>
      <c r="D530" s="156">
        <v>85652.21</v>
      </c>
    </row>
    <row r="531" spans="2:4" x14ac:dyDescent="0.2">
      <c r="B531" s="155">
        <v>45447</v>
      </c>
      <c r="C531" s="156">
        <v>98.5</v>
      </c>
      <c r="D531" s="156">
        <v>1806236.36</v>
      </c>
    </row>
    <row r="532" spans="2:4" x14ac:dyDescent="0.2">
      <c r="B532" s="155">
        <v>45446</v>
      </c>
      <c r="C532" s="156">
        <v>98.5</v>
      </c>
      <c r="D532" s="156">
        <v>84403.47</v>
      </c>
    </row>
    <row r="533" spans="2:4" x14ac:dyDescent="0.2">
      <c r="B533" s="155">
        <v>45443</v>
      </c>
      <c r="C533" s="156">
        <v>98.48</v>
      </c>
      <c r="D533" s="156">
        <v>41247.96</v>
      </c>
    </row>
    <row r="534" spans="2:4" x14ac:dyDescent="0.2">
      <c r="B534" s="155">
        <v>45441</v>
      </c>
      <c r="C534" s="156">
        <v>98.27</v>
      </c>
      <c r="D534" s="156">
        <v>56540.480000000003</v>
      </c>
    </row>
    <row r="535" spans="2:4" x14ac:dyDescent="0.2">
      <c r="B535" s="155">
        <v>45440</v>
      </c>
      <c r="C535" s="156">
        <v>97.89</v>
      </c>
      <c r="D535" s="156">
        <v>167652.04999999999</v>
      </c>
    </row>
    <row r="536" spans="2:4" x14ac:dyDescent="0.2">
      <c r="B536" s="155">
        <v>45439</v>
      </c>
      <c r="C536" s="156">
        <v>97.5</v>
      </c>
      <c r="D536" s="156">
        <v>79773.929999999993</v>
      </c>
    </row>
    <row r="537" spans="2:4" x14ac:dyDescent="0.2">
      <c r="B537" s="155">
        <v>45436</v>
      </c>
      <c r="C537" s="156">
        <v>98.49</v>
      </c>
      <c r="D537" s="156">
        <v>10143.620000000001</v>
      </c>
    </row>
    <row r="538" spans="2:4" x14ac:dyDescent="0.2">
      <c r="B538" s="155">
        <v>45435</v>
      </c>
      <c r="C538" s="156">
        <v>98.49</v>
      </c>
      <c r="D538" s="156">
        <v>30322.55</v>
      </c>
    </row>
    <row r="539" spans="2:4" x14ac:dyDescent="0.2">
      <c r="B539" s="155">
        <v>45434</v>
      </c>
      <c r="C539" s="156">
        <v>98.4</v>
      </c>
      <c r="D539" s="156">
        <v>53384.160000000003</v>
      </c>
    </row>
    <row r="540" spans="2:4" x14ac:dyDescent="0.2">
      <c r="B540" s="155">
        <v>45433</v>
      </c>
      <c r="C540" s="156">
        <v>98.5</v>
      </c>
      <c r="D540" s="156">
        <v>25570.92</v>
      </c>
    </row>
    <row r="541" spans="2:4" x14ac:dyDescent="0.2">
      <c r="B541" s="155">
        <v>45432</v>
      </c>
      <c r="C541" s="156">
        <v>98.59</v>
      </c>
      <c r="D541" s="156">
        <v>45681.62</v>
      </c>
    </row>
    <row r="542" spans="2:4" x14ac:dyDescent="0.2">
      <c r="B542" s="155">
        <v>45429</v>
      </c>
      <c r="C542" s="156">
        <v>98.82</v>
      </c>
      <c r="D542" s="156">
        <v>14219.97</v>
      </c>
    </row>
    <row r="543" spans="2:4" x14ac:dyDescent="0.2">
      <c r="B543" s="155">
        <v>45428</v>
      </c>
      <c r="C543" s="156">
        <v>98.6</v>
      </c>
      <c r="D543" s="156">
        <v>38849.94</v>
      </c>
    </row>
    <row r="544" spans="2:4" x14ac:dyDescent="0.2">
      <c r="B544" s="155">
        <v>45427</v>
      </c>
      <c r="C544" s="156">
        <v>98.61</v>
      </c>
      <c r="D544" s="156">
        <v>58586.17</v>
      </c>
    </row>
    <row r="545" spans="2:4" x14ac:dyDescent="0.2">
      <c r="B545" s="155">
        <v>45426</v>
      </c>
      <c r="C545" s="156">
        <v>98.64</v>
      </c>
      <c r="D545" s="156">
        <v>57274.63</v>
      </c>
    </row>
    <row r="546" spans="2:4" x14ac:dyDescent="0.2">
      <c r="B546" s="155">
        <v>45425</v>
      </c>
      <c r="C546" s="156">
        <v>98.69</v>
      </c>
      <c r="D546" s="156">
        <v>75231.98</v>
      </c>
    </row>
    <row r="547" spans="2:4" x14ac:dyDescent="0.2">
      <c r="B547" s="155">
        <v>45422</v>
      </c>
      <c r="C547" s="156">
        <v>98.33</v>
      </c>
      <c r="D547" s="156">
        <v>103031.92</v>
      </c>
    </row>
    <row r="548" spans="2:4" x14ac:dyDescent="0.2">
      <c r="B548" s="155">
        <v>45421</v>
      </c>
      <c r="C548" s="156">
        <v>98.39</v>
      </c>
      <c r="D548" s="156">
        <v>39221.870000000003</v>
      </c>
    </row>
    <row r="549" spans="2:4" x14ac:dyDescent="0.2">
      <c r="B549" s="155">
        <v>45420</v>
      </c>
      <c r="C549" s="156">
        <v>99</v>
      </c>
      <c r="D549" s="156">
        <v>139369.4</v>
      </c>
    </row>
    <row r="550" spans="2:4" x14ac:dyDescent="0.2">
      <c r="B550" s="155">
        <v>45419</v>
      </c>
      <c r="C550" s="156">
        <v>99</v>
      </c>
      <c r="D550" s="156">
        <v>136192.53</v>
      </c>
    </row>
    <row r="551" spans="2:4" x14ac:dyDescent="0.2">
      <c r="B551" s="155">
        <v>45418</v>
      </c>
      <c r="C551" s="156">
        <v>98.69</v>
      </c>
      <c r="D551" s="156">
        <v>70987.210000000006</v>
      </c>
    </row>
    <row r="552" spans="2:4" x14ac:dyDescent="0.2">
      <c r="B552" s="155">
        <v>45415</v>
      </c>
      <c r="C552" s="156">
        <v>99.1</v>
      </c>
      <c r="D552" s="156">
        <v>2041147.1</v>
      </c>
    </row>
    <row r="553" spans="2:4" x14ac:dyDescent="0.2">
      <c r="B553" s="155">
        <v>45414</v>
      </c>
      <c r="C553" s="156">
        <v>98.89</v>
      </c>
      <c r="D553" s="156">
        <v>241803.42</v>
      </c>
    </row>
    <row r="554" spans="2:4" x14ac:dyDescent="0.2">
      <c r="B554" s="155">
        <v>45412</v>
      </c>
      <c r="C554" s="156">
        <v>98.97</v>
      </c>
      <c r="D554" s="156">
        <v>16428.5</v>
      </c>
    </row>
    <row r="555" spans="2:4" x14ac:dyDescent="0.2">
      <c r="B555" s="155">
        <v>45411</v>
      </c>
      <c r="C555" s="156">
        <v>98.95</v>
      </c>
      <c r="D555" s="156">
        <v>12758.94</v>
      </c>
    </row>
    <row r="556" spans="2:4" x14ac:dyDescent="0.2">
      <c r="B556" s="155">
        <v>45408</v>
      </c>
      <c r="C556" s="156">
        <v>98.91</v>
      </c>
      <c r="D556" s="156">
        <v>53139.25</v>
      </c>
    </row>
    <row r="557" spans="2:4" x14ac:dyDescent="0.2">
      <c r="B557" s="155">
        <v>45407</v>
      </c>
      <c r="C557" s="156">
        <v>99.04</v>
      </c>
      <c r="D557" s="156">
        <v>35943.949999999997</v>
      </c>
    </row>
    <row r="558" spans="2:4" x14ac:dyDescent="0.2">
      <c r="B558" s="155">
        <v>45406</v>
      </c>
      <c r="C558" s="156">
        <v>99</v>
      </c>
      <c r="D558" s="156">
        <v>74649.990000000005</v>
      </c>
    </row>
    <row r="559" spans="2:4" x14ac:dyDescent="0.2">
      <c r="B559" s="155">
        <v>45405</v>
      </c>
      <c r="C559" s="156">
        <v>98.98</v>
      </c>
      <c r="D559" s="156">
        <v>23442.46</v>
      </c>
    </row>
    <row r="560" spans="2:4" x14ac:dyDescent="0.2">
      <c r="B560" s="155">
        <v>45404</v>
      </c>
      <c r="C560" s="156">
        <v>99.01</v>
      </c>
      <c r="D560" s="156">
        <v>90615.85</v>
      </c>
    </row>
    <row r="561" spans="2:4" x14ac:dyDescent="0.2">
      <c r="B561" s="155">
        <v>45401</v>
      </c>
      <c r="C561" s="156">
        <v>98.88</v>
      </c>
      <c r="D561" s="156">
        <v>71452.34</v>
      </c>
    </row>
    <row r="562" spans="2:4" x14ac:dyDescent="0.2">
      <c r="B562" s="155">
        <v>45400</v>
      </c>
      <c r="C562" s="156">
        <v>98.4</v>
      </c>
      <c r="D562" s="156">
        <v>138922.68</v>
      </c>
    </row>
    <row r="563" spans="2:4" x14ac:dyDescent="0.2">
      <c r="B563" s="155">
        <v>45399</v>
      </c>
      <c r="C563" s="156">
        <v>98.5</v>
      </c>
      <c r="D563" s="156">
        <v>35892.51</v>
      </c>
    </row>
    <row r="564" spans="2:4" x14ac:dyDescent="0.2">
      <c r="B564" s="155">
        <v>45398</v>
      </c>
      <c r="C564" s="156">
        <v>98.87</v>
      </c>
      <c r="D564" s="156">
        <v>95245.78</v>
      </c>
    </row>
    <row r="565" spans="2:4" x14ac:dyDescent="0.2">
      <c r="B565" s="155">
        <v>45397</v>
      </c>
      <c r="C565" s="156">
        <v>98.72</v>
      </c>
      <c r="D565" s="156">
        <v>190833.37</v>
      </c>
    </row>
    <row r="566" spans="2:4" x14ac:dyDescent="0.2">
      <c r="B566" s="155">
        <v>45394</v>
      </c>
      <c r="C566" s="156">
        <v>98.87</v>
      </c>
      <c r="D566" s="156">
        <v>98444.72</v>
      </c>
    </row>
    <row r="567" spans="2:4" x14ac:dyDescent="0.2">
      <c r="B567" s="155">
        <v>45393</v>
      </c>
      <c r="C567" s="156">
        <v>98.6</v>
      </c>
      <c r="D567" s="156">
        <v>58000.6</v>
      </c>
    </row>
    <row r="568" spans="2:4" x14ac:dyDescent="0.2">
      <c r="B568" s="155">
        <v>45392</v>
      </c>
      <c r="C568" s="156">
        <v>98.93</v>
      </c>
      <c r="D568" s="156">
        <v>59680.21</v>
      </c>
    </row>
    <row r="569" spans="2:4" x14ac:dyDescent="0.2">
      <c r="B569" s="155">
        <v>45391</v>
      </c>
      <c r="C569" s="156">
        <v>99</v>
      </c>
      <c r="D569" s="156">
        <v>54884.2</v>
      </c>
    </row>
    <row r="570" spans="2:4" x14ac:dyDescent="0.2">
      <c r="B570" s="155">
        <v>45390</v>
      </c>
      <c r="C570" s="156">
        <v>99.03</v>
      </c>
      <c r="D570" s="156">
        <v>124780.78</v>
      </c>
    </row>
    <row r="571" spans="2:4" x14ac:dyDescent="0.2">
      <c r="B571" s="155">
        <v>45387</v>
      </c>
      <c r="C571" s="156">
        <v>98.99</v>
      </c>
      <c r="D571" s="156">
        <v>712334.3</v>
      </c>
    </row>
    <row r="572" spans="2:4" x14ac:dyDescent="0.2">
      <c r="B572" s="155">
        <v>45386</v>
      </c>
      <c r="C572" s="156">
        <v>99.01</v>
      </c>
      <c r="D572" s="156">
        <v>84702.75</v>
      </c>
    </row>
    <row r="573" spans="2:4" x14ac:dyDescent="0.2">
      <c r="B573" s="155">
        <v>45385</v>
      </c>
      <c r="C573" s="156">
        <v>99.18</v>
      </c>
      <c r="D573" s="156">
        <v>65045.05</v>
      </c>
    </row>
    <row r="574" spans="2:4" x14ac:dyDescent="0.2">
      <c r="B574" s="155">
        <v>45384</v>
      </c>
      <c r="C574" s="156">
        <v>99.3</v>
      </c>
      <c r="D574" s="156">
        <v>55109.91</v>
      </c>
    </row>
    <row r="575" spans="2:4" x14ac:dyDescent="0.2">
      <c r="B575" s="155">
        <v>45383</v>
      </c>
      <c r="C575" s="156">
        <v>99.49</v>
      </c>
      <c r="D575" s="156">
        <v>118899.14</v>
      </c>
    </row>
    <row r="576" spans="2:4" x14ac:dyDescent="0.2">
      <c r="B576" s="155">
        <v>45379</v>
      </c>
      <c r="C576" s="156">
        <v>99.74</v>
      </c>
      <c r="D576" s="156">
        <v>37362.519999999997</v>
      </c>
    </row>
    <row r="577" spans="2:4" x14ac:dyDescent="0.2">
      <c r="B577" s="155">
        <v>45378</v>
      </c>
      <c r="C577" s="156">
        <v>99.28</v>
      </c>
      <c r="D577" s="156">
        <v>44054.02</v>
      </c>
    </row>
    <row r="578" spans="2:4" x14ac:dyDescent="0.2">
      <c r="B578" s="155">
        <v>45377</v>
      </c>
      <c r="C578" s="156">
        <v>99.2</v>
      </c>
      <c r="D578" s="156">
        <v>79062.490000000005</v>
      </c>
    </row>
    <row r="579" spans="2:4" x14ac:dyDescent="0.2">
      <c r="B579" s="155">
        <v>45376</v>
      </c>
      <c r="C579" s="156">
        <v>98.22</v>
      </c>
      <c r="D579" s="156">
        <v>97354.82</v>
      </c>
    </row>
    <row r="580" spans="2:4" x14ac:dyDescent="0.2">
      <c r="B580" s="155">
        <v>45373</v>
      </c>
      <c r="C580" s="156">
        <v>99.15</v>
      </c>
      <c r="D580" s="156">
        <v>43948.39</v>
      </c>
    </row>
    <row r="581" spans="2:4" x14ac:dyDescent="0.2">
      <c r="B581" s="155">
        <v>45372</v>
      </c>
      <c r="C581" s="156">
        <v>99.15</v>
      </c>
      <c r="D581" s="156">
        <v>101294.88</v>
      </c>
    </row>
    <row r="582" spans="2:4" x14ac:dyDescent="0.2">
      <c r="B582" s="155">
        <v>45371</v>
      </c>
      <c r="C582" s="156">
        <v>99.13</v>
      </c>
      <c r="D582" s="156">
        <v>39021.47</v>
      </c>
    </row>
    <row r="583" spans="2:4" x14ac:dyDescent="0.2">
      <c r="B583" s="155">
        <v>45370</v>
      </c>
      <c r="C583" s="156">
        <v>99.2</v>
      </c>
      <c r="D583" s="156">
        <v>56783.77</v>
      </c>
    </row>
    <row r="584" spans="2:4" x14ac:dyDescent="0.2">
      <c r="B584" s="155">
        <v>45369</v>
      </c>
      <c r="C584" s="156">
        <v>99.24</v>
      </c>
      <c r="D584" s="156">
        <v>35093.919999999998</v>
      </c>
    </row>
    <row r="585" spans="2:4" x14ac:dyDescent="0.2">
      <c r="B585" s="155">
        <v>45366</v>
      </c>
      <c r="C585" s="156">
        <v>99.3</v>
      </c>
      <c r="D585" s="156">
        <v>28717.74</v>
      </c>
    </row>
    <row r="586" spans="2:4" x14ac:dyDescent="0.2">
      <c r="B586" s="155">
        <v>45365</v>
      </c>
      <c r="C586" s="156">
        <v>99.3</v>
      </c>
      <c r="D586" s="156">
        <v>95054.76</v>
      </c>
    </row>
    <row r="587" spans="2:4" x14ac:dyDescent="0.2">
      <c r="B587" s="155">
        <v>45364</v>
      </c>
      <c r="C587" s="156">
        <v>99.3</v>
      </c>
      <c r="D587" s="156">
        <v>61234.83</v>
      </c>
    </row>
    <row r="588" spans="2:4" x14ac:dyDescent="0.2">
      <c r="B588" s="155">
        <v>45363</v>
      </c>
      <c r="C588" s="156">
        <v>99.83</v>
      </c>
      <c r="D588" s="156">
        <v>28252.34</v>
      </c>
    </row>
    <row r="589" spans="2:4" x14ac:dyDescent="0.2">
      <c r="B589" s="155">
        <v>45362</v>
      </c>
      <c r="C589" s="156">
        <v>99.32</v>
      </c>
      <c r="D589" s="156">
        <v>103192.39</v>
      </c>
    </row>
    <row r="590" spans="2:4" x14ac:dyDescent="0.2">
      <c r="B590" s="155">
        <v>45359</v>
      </c>
      <c r="C590" s="156">
        <v>99.94</v>
      </c>
      <c r="D590" s="156">
        <v>76227.039999999994</v>
      </c>
    </row>
    <row r="591" spans="2:4" x14ac:dyDescent="0.2">
      <c r="B591" s="155">
        <v>45358</v>
      </c>
      <c r="C591" s="156">
        <v>100.41</v>
      </c>
      <c r="D591" s="156">
        <v>284876.24</v>
      </c>
    </row>
    <row r="592" spans="2:4" x14ac:dyDescent="0.2">
      <c r="B592" s="155">
        <v>45357</v>
      </c>
      <c r="C592" s="156">
        <v>99.8</v>
      </c>
      <c r="D592" s="156">
        <v>143515.35999999999</v>
      </c>
    </row>
    <row r="593" spans="2:4" x14ac:dyDescent="0.2">
      <c r="B593" s="155">
        <v>45356</v>
      </c>
      <c r="C593" s="156">
        <v>99.78</v>
      </c>
      <c r="D593" s="156">
        <v>36627.94</v>
      </c>
    </row>
    <row r="594" spans="2:4" x14ac:dyDescent="0.2">
      <c r="B594" s="155">
        <v>45355</v>
      </c>
      <c r="C594" s="156">
        <v>99.55</v>
      </c>
      <c r="D594" s="156">
        <v>53652.69</v>
      </c>
    </row>
    <row r="595" spans="2:4" x14ac:dyDescent="0.2">
      <c r="B595" s="155">
        <v>45352</v>
      </c>
      <c r="C595" s="156">
        <v>99.84</v>
      </c>
      <c r="D595" s="156">
        <v>36455.379999999997</v>
      </c>
    </row>
    <row r="596" spans="2:4" x14ac:dyDescent="0.2">
      <c r="B596" s="155">
        <v>45351</v>
      </c>
      <c r="C596" s="156">
        <v>99.89</v>
      </c>
      <c r="D596" s="156">
        <v>40356.43</v>
      </c>
    </row>
    <row r="597" spans="2:4" x14ac:dyDescent="0.2">
      <c r="B597" s="155">
        <v>45350</v>
      </c>
      <c r="C597" s="156">
        <v>99.87</v>
      </c>
      <c r="D597" s="156">
        <v>44225.47</v>
      </c>
    </row>
    <row r="598" spans="2:4" x14ac:dyDescent="0.2">
      <c r="B598" s="155">
        <v>45349</v>
      </c>
      <c r="C598" s="156">
        <v>99.95</v>
      </c>
      <c r="D598" s="156">
        <v>16386.95</v>
      </c>
    </row>
    <row r="599" spans="2:4" x14ac:dyDescent="0.2">
      <c r="B599" s="155">
        <v>45348</v>
      </c>
      <c r="C599" s="156">
        <v>99.44</v>
      </c>
      <c r="D599" s="156">
        <v>22453.05</v>
      </c>
    </row>
    <row r="600" spans="2:4" x14ac:dyDescent="0.2">
      <c r="B600" s="155">
        <v>45345</v>
      </c>
      <c r="C600" s="156">
        <v>99.99</v>
      </c>
      <c r="D600" s="156">
        <v>35527.93</v>
      </c>
    </row>
    <row r="601" spans="2:4" x14ac:dyDescent="0.2">
      <c r="B601" s="155">
        <v>45344</v>
      </c>
      <c r="C601" s="156">
        <v>99.9</v>
      </c>
      <c r="D601" s="156">
        <v>29274.23</v>
      </c>
    </row>
    <row r="602" spans="2:4" x14ac:dyDescent="0.2">
      <c r="B602" s="155">
        <v>45343</v>
      </c>
      <c r="C602" s="156">
        <v>99.89</v>
      </c>
      <c r="D602" s="156">
        <v>55834.26</v>
      </c>
    </row>
    <row r="603" spans="2:4" x14ac:dyDescent="0.2">
      <c r="B603" s="155">
        <v>45342</v>
      </c>
      <c r="C603" s="156">
        <v>99.49</v>
      </c>
      <c r="D603" s="156">
        <v>75492.37</v>
      </c>
    </row>
    <row r="604" spans="2:4" x14ac:dyDescent="0.2">
      <c r="B604" s="155">
        <v>45341</v>
      </c>
      <c r="C604" s="156">
        <v>99.98</v>
      </c>
      <c r="D604" s="156">
        <v>23207.96</v>
      </c>
    </row>
    <row r="605" spans="2:4" x14ac:dyDescent="0.2">
      <c r="B605" s="155">
        <v>45338</v>
      </c>
      <c r="C605" s="156">
        <v>100.05</v>
      </c>
      <c r="D605" s="156">
        <v>120081.3</v>
      </c>
    </row>
    <row r="606" spans="2:4" x14ac:dyDescent="0.2">
      <c r="B606" s="155">
        <v>45337</v>
      </c>
      <c r="C606" s="156">
        <v>99.93</v>
      </c>
      <c r="D606" s="156">
        <v>35912.42</v>
      </c>
    </row>
    <row r="607" spans="2:4" x14ac:dyDescent="0.2">
      <c r="B607" s="155">
        <v>45336</v>
      </c>
      <c r="C607" s="156">
        <v>99.2</v>
      </c>
      <c r="D607" s="156">
        <v>67220.55</v>
      </c>
    </row>
    <row r="608" spans="2:4" x14ac:dyDescent="0.2">
      <c r="B608" s="155">
        <v>45331</v>
      </c>
      <c r="C608" s="156">
        <v>100.18</v>
      </c>
      <c r="D608" s="156">
        <v>51376.76</v>
      </c>
    </row>
    <row r="609" spans="2:4" x14ac:dyDescent="0.2">
      <c r="B609" s="155">
        <v>45330</v>
      </c>
      <c r="C609" s="156">
        <v>99.93</v>
      </c>
      <c r="D609" s="156">
        <v>53134.400000000001</v>
      </c>
    </row>
    <row r="610" spans="2:4" x14ac:dyDescent="0.2">
      <c r="B610" s="155">
        <v>45329</v>
      </c>
      <c r="C610" s="156">
        <v>100.78</v>
      </c>
      <c r="D610" s="156">
        <v>81204.179999999993</v>
      </c>
    </row>
    <row r="611" spans="2:4" x14ac:dyDescent="0.2">
      <c r="B611" s="155">
        <v>45328</v>
      </c>
      <c r="C611" s="156">
        <v>100.3</v>
      </c>
      <c r="D611" s="156">
        <v>160917.96</v>
      </c>
    </row>
    <row r="612" spans="2:4" x14ac:dyDescent="0.2">
      <c r="B612" s="155">
        <v>45327</v>
      </c>
      <c r="C612" s="156">
        <v>99.78</v>
      </c>
      <c r="D612" s="156">
        <v>88171.9</v>
      </c>
    </row>
    <row r="613" spans="2:4" x14ac:dyDescent="0.2">
      <c r="B613" s="155">
        <v>45324</v>
      </c>
      <c r="C613" s="156">
        <v>99.5</v>
      </c>
      <c r="D613" s="156">
        <v>16583.939999999999</v>
      </c>
    </row>
    <row r="614" spans="2:4" x14ac:dyDescent="0.2">
      <c r="B614" s="155">
        <v>45323</v>
      </c>
      <c r="C614" s="156">
        <v>99.16</v>
      </c>
      <c r="D614" s="156">
        <v>20786.490000000002</v>
      </c>
    </row>
    <row r="615" spans="2:4" x14ac:dyDescent="0.2">
      <c r="B615" s="155">
        <v>45322</v>
      </c>
      <c r="C615" s="156">
        <v>99.9</v>
      </c>
      <c r="D615" s="156">
        <v>43366.9</v>
      </c>
    </row>
    <row r="616" spans="2:4" x14ac:dyDescent="0.2">
      <c r="B616" s="155">
        <v>45321</v>
      </c>
      <c r="C616" s="156">
        <v>98.7</v>
      </c>
      <c r="D616" s="156">
        <v>19548.45</v>
      </c>
    </row>
    <row r="617" spans="2:4" x14ac:dyDescent="0.2">
      <c r="B617" s="155">
        <v>45320</v>
      </c>
      <c r="C617" s="156">
        <v>98.51</v>
      </c>
      <c r="D617" s="156">
        <v>41839.410000000003</v>
      </c>
    </row>
    <row r="618" spans="2:4" x14ac:dyDescent="0.2">
      <c r="B618" s="155">
        <v>45317</v>
      </c>
      <c r="C618" s="156">
        <v>98.3</v>
      </c>
      <c r="D618" s="156">
        <v>19687.52</v>
      </c>
    </row>
    <row r="619" spans="2:4" x14ac:dyDescent="0.2">
      <c r="B619" s="155">
        <v>45316</v>
      </c>
      <c r="C619" s="156">
        <v>98.33</v>
      </c>
      <c r="D619" s="156">
        <v>66001.34</v>
      </c>
    </row>
    <row r="620" spans="2:4" x14ac:dyDescent="0.2">
      <c r="B620" s="155">
        <v>45315</v>
      </c>
      <c r="C620" s="156">
        <v>98.43</v>
      </c>
      <c r="D620" s="156">
        <v>29858.51</v>
      </c>
    </row>
    <row r="621" spans="2:4" x14ac:dyDescent="0.2">
      <c r="B621" s="155">
        <v>45314</v>
      </c>
      <c r="C621" s="156">
        <v>97.87</v>
      </c>
      <c r="D621" s="156">
        <v>44091.62</v>
      </c>
    </row>
    <row r="622" spans="2:4" x14ac:dyDescent="0.2">
      <c r="B622" s="155">
        <v>45313</v>
      </c>
      <c r="C622" s="156">
        <v>98.4</v>
      </c>
      <c r="D622" s="156">
        <v>76424.710000000006</v>
      </c>
    </row>
    <row r="623" spans="2:4" x14ac:dyDescent="0.2">
      <c r="B623" s="155">
        <v>45310</v>
      </c>
      <c r="C623" s="156">
        <v>98.64</v>
      </c>
      <c r="D623" s="156">
        <v>23080.89</v>
      </c>
    </row>
    <row r="624" spans="2:4" x14ac:dyDescent="0.2">
      <c r="B624" s="155">
        <v>45309</v>
      </c>
      <c r="C624" s="156">
        <v>98.65</v>
      </c>
      <c r="D624" s="156">
        <v>25933.73</v>
      </c>
    </row>
    <row r="625" spans="2:4" x14ac:dyDescent="0.2">
      <c r="B625" s="155">
        <v>45308</v>
      </c>
      <c r="C625" s="156">
        <v>98.39</v>
      </c>
      <c r="D625" s="156">
        <v>21402.9</v>
      </c>
    </row>
    <row r="626" spans="2:4" x14ac:dyDescent="0.2">
      <c r="B626" s="155">
        <v>45307</v>
      </c>
      <c r="C626" s="156">
        <v>98.39</v>
      </c>
      <c r="D626" s="156">
        <v>31176.55</v>
      </c>
    </row>
    <row r="627" spans="2:4" x14ac:dyDescent="0.2">
      <c r="B627" s="155">
        <v>45306</v>
      </c>
      <c r="C627" s="156">
        <v>97.9</v>
      </c>
      <c r="D627" s="156">
        <v>25081.74</v>
      </c>
    </row>
    <row r="628" spans="2:4" x14ac:dyDescent="0.2">
      <c r="B628" s="155">
        <v>45303</v>
      </c>
      <c r="C628" s="156">
        <v>97.97</v>
      </c>
      <c r="D628" s="156">
        <v>64703.29</v>
      </c>
    </row>
    <row r="629" spans="2:4" x14ac:dyDescent="0.2">
      <c r="B629" s="155">
        <v>45302</v>
      </c>
      <c r="C629" s="156">
        <v>97.36</v>
      </c>
      <c r="D629" s="156">
        <v>7601.92</v>
      </c>
    </row>
    <row r="630" spans="2:4" x14ac:dyDescent="0.2">
      <c r="B630" s="155">
        <v>45301</v>
      </c>
      <c r="C630" s="156">
        <v>97.54</v>
      </c>
      <c r="D630" s="156">
        <v>36129.879999999997</v>
      </c>
    </row>
    <row r="631" spans="2:4" x14ac:dyDescent="0.2">
      <c r="B631" s="155">
        <v>45300</v>
      </c>
      <c r="C631" s="156">
        <v>97.26</v>
      </c>
      <c r="D631" s="156">
        <v>43107.22</v>
      </c>
    </row>
    <row r="632" spans="2:4" x14ac:dyDescent="0.2">
      <c r="B632" s="155">
        <v>45299</v>
      </c>
      <c r="C632" s="156">
        <v>98.4</v>
      </c>
      <c r="D632" s="156">
        <v>173674.06</v>
      </c>
    </row>
    <row r="633" spans="2:4" x14ac:dyDescent="0.2">
      <c r="B633" s="155">
        <v>45296</v>
      </c>
      <c r="C633" s="156">
        <v>98</v>
      </c>
      <c r="D633" s="156">
        <v>15821.57</v>
      </c>
    </row>
    <row r="634" spans="2:4" x14ac:dyDescent="0.2">
      <c r="B634" s="155">
        <v>45295</v>
      </c>
      <c r="C634" s="156">
        <v>97.57</v>
      </c>
      <c r="D634" s="156">
        <v>22922.91</v>
      </c>
    </row>
    <row r="635" spans="2:4" x14ac:dyDescent="0.2">
      <c r="B635" s="155">
        <v>45294</v>
      </c>
      <c r="C635" s="156">
        <v>97.4</v>
      </c>
      <c r="D635" s="156">
        <v>36234.35</v>
      </c>
    </row>
    <row r="636" spans="2:4" x14ac:dyDescent="0.2">
      <c r="B636" s="155">
        <v>45293</v>
      </c>
      <c r="C636" s="156">
        <v>97.4</v>
      </c>
      <c r="D636" s="156">
        <v>103487.35</v>
      </c>
    </row>
    <row r="637" spans="2:4" x14ac:dyDescent="0.2">
      <c r="B637" s="155">
        <v>45288</v>
      </c>
      <c r="C637" s="156">
        <v>96.81</v>
      </c>
      <c r="D637" s="156">
        <v>49258.89</v>
      </c>
    </row>
    <row r="638" spans="2:4" x14ac:dyDescent="0.2">
      <c r="B638" s="155">
        <v>45287</v>
      </c>
      <c r="C638" s="156">
        <v>96.63</v>
      </c>
      <c r="D638" s="156">
        <v>28857.94</v>
      </c>
    </row>
    <row r="639" spans="2:4" x14ac:dyDescent="0.2">
      <c r="B639" s="155">
        <v>45286</v>
      </c>
      <c r="C639" s="156">
        <v>96.5</v>
      </c>
      <c r="D639" s="156">
        <v>99260.55</v>
      </c>
    </row>
    <row r="640" spans="2:4" x14ac:dyDescent="0.2">
      <c r="B640" s="155">
        <v>45282</v>
      </c>
      <c r="C640" s="156">
        <v>97.04</v>
      </c>
      <c r="D640" s="156">
        <v>16878.29</v>
      </c>
    </row>
    <row r="641" spans="2:4" x14ac:dyDescent="0.2">
      <c r="B641" s="155">
        <v>45281</v>
      </c>
      <c r="C641" s="156">
        <v>97.09</v>
      </c>
      <c r="D641" s="156">
        <v>115060.27</v>
      </c>
    </row>
    <row r="642" spans="2:4" x14ac:dyDescent="0.2">
      <c r="B642" s="155">
        <v>45280</v>
      </c>
      <c r="C642" s="156">
        <v>97.01</v>
      </c>
      <c r="D642" s="156">
        <v>5635.27</v>
      </c>
    </row>
    <row r="643" spans="2:4" x14ac:dyDescent="0.2">
      <c r="B643" s="155">
        <v>45279</v>
      </c>
      <c r="C643" s="156">
        <v>96.73</v>
      </c>
      <c r="D643" s="156">
        <v>11819.6</v>
      </c>
    </row>
    <row r="644" spans="2:4" x14ac:dyDescent="0.2">
      <c r="B644" s="155">
        <v>45278</v>
      </c>
      <c r="C644" s="156">
        <v>96.77</v>
      </c>
      <c r="D644" s="156">
        <v>28632.94</v>
      </c>
    </row>
    <row r="645" spans="2:4" x14ac:dyDescent="0.2">
      <c r="B645" s="155">
        <v>45275</v>
      </c>
      <c r="C645" s="156">
        <v>96.98</v>
      </c>
      <c r="D645" s="156">
        <v>42293.2</v>
      </c>
    </row>
    <row r="646" spans="2:4" x14ac:dyDescent="0.2">
      <c r="B646" s="155">
        <v>45274</v>
      </c>
      <c r="C646" s="156">
        <v>96.98</v>
      </c>
      <c r="D646" s="156">
        <v>35419.43</v>
      </c>
    </row>
    <row r="647" spans="2:4" x14ac:dyDescent="0.2">
      <c r="B647" s="155">
        <v>45273</v>
      </c>
      <c r="C647" s="156">
        <v>97</v>
      </c>
      <c r="D647" s="156">
        <v>4655.0600000000004</v>
      </c>
    </row>
    <row r="648" spans="2:4" x14ac:dyDescent="0.2">
      <c r="B648" s="155">
        <v>45272</v>
      </c>
      <c r="C648" s="156">
        <v>97.2</v>
      </c>
      <c r="D648" s="156">
        <v>102671.14</v>
      </c>
    </row>
    <row r="649" spans="2:4" x14ac:dyDescent="0.2">
      <c r="B649" s="155">
        <v>45271</v>
      </c>
      <c r="C649" s="156">
        <v>97.46</v>
      </c>
      <c r="D649" s="156">
        <v>13931.4</v>
      </c>
    </row>
    <row r="650" spans="2:4" x14ac:dyDescent="0.2">
      <c r="B650" s="155">
        <v>45268</v>
      </c>
      <c r="C650" s="156">
        <v>97.47</v>
      </c>
      <c r="D650" s="156">
        <v>29280.28</v>
      </c>
    </row>
    <row r="651" spans="2:4" x14ac:dyDescent="0.2">
      <c r="B651" s="155">
        <v>45267</v>
      </c>
      <c r="C651" s="156">
        <v>97.75</v>
      </c>
      <c r="D651" s="156">
        <v>168347.56</v>
      </c>
    </row>
    <row r="652" spans="2:4" x14ac:dyDescent="0.2">
      <c r="B652" s="155">
        <v>45266</v>
      </c>
      <c r="C652" s="156">
        <v>97.49</v>
      </c>
      <c r="D652" s="156">
        <v>10233.959999999999</v>
      </c>
    </row>
    <row r="653" spans="2:4" x14ac:dyDescent="0.2">
      <c r="B653" s="155">
        <v>45265</v>
      </c>
      <c r="C653" s="156">
        <v>97.1</v>
      </c>
      <c r="D653" s="156">
        <v>99818.81</v>
      </c>
    </row>
    <row r="654" spans="2:4" x14ac:dyDescent="0.2">
      <c r="B654" s="155">
        <v>45264</v>
      </c>
      <c r="C654" s="156">
        <v>97.1</v>
      </c>
      <c r="D654" s="156">
        <v>66809.88</v>
      </c>
    </row>
    <row r="655" spans="2:4" x14ac:dyDescent="0.2">
      <c r="B655" s="155">
        <v>45261</v>
      </c>
      <c r="C655" s="156">
        <v>97.4</v>
      </c>
      <c r="D655" s="156">
        <v>1062106.6399999999</v>
      </c>
    </row>
    <row r="656" spans="2:4" x14ac:dyDescent="0.2">
      <c r="B656" s="155">
        <v>45260</v>
      </c>
      <c r="C656" s="156">
        <v>96.63</v>
      </c>
      <c r="D656" s="156">
        <v>83613.570000000007</v>
      </c>
    </row>
    <row r="657" spans="2:4" x14ac:dyDescent="0.2">
      <c r="B657" s="155">
        <v>45259</v>
      </c>
      <c r="C657" s="156">
        <v>96.72</v>
      </c>
      <c r="D657" s="156">
        <v>35167.440000000002</v>
      </c>
    </row>
    <row r="658" spans="2:4" x14ac:dyDescent="0.2">
      <c r="B658" s="155">
        <v>45258</v>
      </c>
      <c r="C658" s="156">
        <v>96.8</v>
      </c>
      <c r="D658" s="156">
        <v>85247.58</v>
      </c>
    </row>
    <row r="659" spans="2:4" x14ac:dyDescent="0.2">
      <c r="B659" s="155">
        <v>45257</v>
      </c>
      <c r="C659" s="156">
        <v>96.7</v>
      </c>
      <c r="D659" s="156">
        <v>35058.44</v>
      </c>
    </row>
    <row r="660" spans="2:4" x14ac:dyDescent="0.2">
      <c r="B660" s="155">
        <v>45254</v>
      </c>
      <c r="C660" s="156">
        <v>96.8</v>
      </c>
      <c r="D660" s="156">
        <v>57380.08</v>
      </c>
    </row>
    <row r="661" spans="2:4" x14ac:dyDescent="0.2">
      <c r="B661" s="155">
        <v>45253</v>
      </c>
      <c r="C661" s="156">
        <v>96.7</v>
      </c>
      <c r="D661" s="156">
        <v>33650.5</v>
      </c>
    </row>
    <row r="662" spans="2:4" x14ac:dyDescent="0.2">
      <c r="B662" s="155">
        <v>45252</v>
      </c>
      <c r="C662" s="156">
        <v>96.78</v>
      </c>
      <c r="D662" s="156">
        <v>16796.91</v>
      </c>
    </row>
    <row r="663" spans="2:4" x14ac:dyDescent="0.2">
      <c r="B663" s="155">
        <v>45251</v>
      </c>
      <c r="C663" s="156">
        <v>96.63</v>
      </c>
      <c r="D663" s="156">
        <v>15133.45</v>
      </c>
    </row>
    <row r="664" spans="2:4" x14ac:dyDescent="0.2">
      <c r="B664" s="155">
        <v>45250</v>
      </c>
      <c r="C664" s="156">
        <v>97</v>
      </c>
      <c r="D664" s="156">
        <v>53265.99</v>
      </c>
    </row>
    <row r="665" spans="2:4" x14ac:dyDescent="0.2">
      <c r="B665" s="155">
        <v>45247</v>
      </c>
      <c r="C665" s="156">
        <v>96.7</v>
      </c>
      <c r="D665" s="156">
        <v>33278.76</v>
      </c>
    </row>
    <row r="666" spans="2:4" x14ac:dyDescent="0.2">
      <c r="B666" s="155">
        <v>45246</v>
      </c>
      <c r="C666" s="156">
        <v>96.76</v>
      </c>
      <c r="D666" s="156">
        <v>90596.51</v>
      </c>
    </row>
    <row r="667" spans="2:4" x14ac:dyDescent="0.2">
      <c r="B667" s="155">
        <v>45244</v>
      </c>
      <c r="C667" s="156">
        <v>96.5</v>
      </c>
      <c r="D667" s="156">
        <v>22668.560000000001</v>
      </c>
    </row>
    <row r="668" spans="2:4" x14ac:dyDescent="0.2">
      <c r="B668" s="155">
        <v>45243</v>
      </c>
      <c r="C668" s="156">
        <v>96.58</v>
      </c>
      <c r="D668" s="156">
        <v>49993.120000000003</v>
      </c>
    </row>
    <row r="669" spans="2:4" x14ac:dyDescent="0.2">
      <c r="B669" s="155">
        <v>45240</v>
      </c>
      <c r="C669" s="156">
        <v>96.53</v>
      </c>
      <c r="D669" s="156">
        <v>25217.03</v>
      </c>
    </row>
    <row r="670" spans="2:4" x14ac:dyDescent="0.2">
      <c r="B670" s="155">
        <v>45239</v>
      </c>
      <c r="C670" s="156">
        <v>96</v>
      </c>
      <c r="D670" s="156">
        <v>90626.95</v>
      </c>
    </row>
    <row r="671" spans="2:4" x14ac:dyDescent="0.2">
      <c r="B671" s="155">
        <v>45238</v>
      </c>
      <c r="C671" s="156">
        <v>97</v>
      </c>
      <c r="D671" s="156">
        <v>75797.27</v>
      </c>
    </row>
    <row r="672" spans="2:4" x14ac:dyDescent="0.2">
      <c r="B672" s="155">
        <v>45237</v>
      </c>
      <c r="C672" s="156">
        <v>97.05</v>
      </c>
      <c r="D672" s="156">
        <v>64729.24</v>
      </c>
    </row>
    <row r="673" spans="2:4" x14ac:dyDescent="0.2">
      <c r="B673" s="155">
        <v>45236</v>
      </c>
      <c r="C673" s="156">
        <v>96.7</v>
      </c>
      <c r="D673" s="156">
        <v>53900.01</v>
      </c>
    </row>
    <row r="674" spans="2:4" x14ac:dyDescent="0.2">
      <c r="B674" s="155">
        <v>45233</v>
      </c>
      <c r="C674" s="156">
        <v>97.1</v>
      </c>
      <c r="D674" s="156">
        <v>41740.01</v>
      </c>
    </row>
    <row r="675" spans="2:4" x14ac:dyDescent="0.2">
      <c r="B675" s="155">
        <v>45231</v>
      </c>
      <c r="C675" s="156">
        <v>97</v>
      </c>
      <c r="D675" s="156">
        <v>18370.22</v>
      </c>
    </row>
    <row r="676" spans="2:4" x14ac:dyDescent="0.2">
      <c r="B676" s="155">
        <v>45230</v>
      </c>
      <c r="C676" s="156">
        <v>97.29</v>
      </c>
      <c r="D676" s="156">
        <v>90213.17</v>
      </c>
    </row>
    <row r="677" spans="2:4" x14ac:dyDescent="0.2">
      <c r="B677" s="155">
        <v>45229</v>
      </c>
      <c r="C677" s="156">
        <v>97</v>
      </c>
      <c r="D677" s="156">
        <v>56974.04</v>
      </c>
    </row>
    <row r="678" spans="2:4" x14ac:dyDescent="0.2">
      <c r="B678" s="155">
        <v>45226</v>
      </c>
      <c r="C678" s="156">
        <v>96.9</v>
      </c>
      <c r="D678" s="156">
        <v>35447.72</v>
      </c>
    </row>
    <row r="679" spans="2:4" x14ac:dyDescent="0.2">
      <c r="B679" s="155">
        <v>45225</v>
      </c>
      <c r="C679" s="156">
        <v>97.1</v>
      </c>
      <c r="D679" s="156">
        <v>51761.69</v>
      </c>
    </row>
    <row r="680" spans="2:4" x14ac:dyDescent="0.2">
      <c r="B680" s="155">
        <v>45224</v>
      </c>
      <c r="C680" s="156">
        <v>96.5</v>
      </c>
      <c r="D680" s="156">
        <v>16241.44</v>
      </c>
    </row>
    <row r="681" spans="2:4" x14ac:dyDescent="0.2">
      <c r="B681" s="155">
        <v>45223</v>
      </c>
      <c r="C681" s="156">
        <v>96.6</v>
      </c>
      <c r="D681" s="156">
        <v>39193.49</v>
      </c>
    </row>
    <row r="682" spans="2:4" x14ac:dyDescent="0.2">
      <c r="B682" s="155">
        <v>45222</v>
      </c>
      <c r="C682" s="156">
        <v>96.04</v>
      </c>
      <c r="D682" s="156">
        <v>181980.56</v>
      </c>
    </row>
    <row r="683" spans="2:4" x14ac:dyDescent="0.2">
      <c r="B683" s="155">
        <v>45219</v>
      </c>
      <c r="C683" s="156">
        <v>96.7</v>
      </c>
      <c r="D683" s="156">
        <v>40472.699999999997</v>
      </c>
    </row>
    <row r="684" spans="2:4" x14ac:dyDescent="0.2">
      <c r="B684" s="155">
        <v>45218</v>
      </c>
      <c r="C684" s="156">
        <v>96.83</v>
      </c>
      <c r="D684" s="156">
        <v>1145675.56</v>
      </c>
    </row>
    <row r="685" spans="2:4" x14ac:dyDescent="0.2">
      <c r="B685" s="155">
        <v>45217</v>
      </c>
      <c r="C685" s="156">
        <v>97</v>
      </c>
      <c r="D685" s="156">
        <v>46785.93</v>
      </c>
    </row>
    <row r="686" spans="2:4" x14ac:dyDescent="0.2">
      <c r="B686" s="155">
        <v>45216</v>
      </c>
      <c r="C686" s="156">
        <v>96.85</v>
      </c>
      <c r="D686" s="156">
        <v>155181.25</v>
      </c>
    </row>
    <row r="687" spans="2:4" x14ac:dyDescent="0.2">
      <c r="B687" s="155">
        <v>45215</v>
      </c>
      <c r="C687" s="156">
        <v>96.15</v>
      </c>
      <c r="D687" s="156">
        <v>24769.22</v>
      </c>
    </row>
    <row r="688" spans="2:4" x14ac:dyDescent="0.2">
      <c r="B688" s="155">
        <v>45212</v>
      </c>
      <c r="C688" s="156">
        <v>95.25</v>
      </c>
      <c r="D688" s="156">
        <v>81340.45</v>
      </c>
    </row>
    <row r="689" spans="2:4" x14ac:dyDescent="0.2">
      <c r="B689" s="155">
        <v>45210</v>
      </c>
      <c r="C689" s="156">
        <v>96.37</v>
      </c>
      <c r="D689" s="156">
        <v>50974.3</v>
      </c>
    </row>
    <row r="690" spans="2:4" x14ac:dyDescent="0.2">
      <c r="B690" s="155">
        <v>45209</v>
      </c>
      <c r="C690" s="156">
        <v>95.91</v>
      </c>
      <c r="D690" s="156">
        <v>5856.69</v>
      </c>
    </row>
    <row r="691" spans="2:4" x14ac:dyDescent="0.2">
      <c r="B691" s="155">
        <v>45208</v>
      </c>
      <c r="C691" s="156">
        <v>95.6</v>
      </c>
      <c r="D691" s="156">
        <v>41002.5</v>
      </c>
    </row>
    <row r="692" spans="2:4" x14ac:dyDescent="0.2">
      <c r="B692" s="155">
        <v>45205</v>
      </c>
      <c r="C692" s="156">
        <v>97</v>
      </c>
      <c r="D692" s="156">
        <v>82924.41</v>
      </c>
    </row>
    <row r="693" spans="2:4" x14ac:dyDescent="0.2">
      <c r="B693" s="155">
        <v>45204</v>
      </c>
      <c r="C693" s="156">
        <v>95.99</v>
      </c>
      <c r="D693" s="156">
        <v>61916.12</v>
      </c>
    </row>
    <row r="694" spans="2:4" x14ac:dyDescent="0.2">
      <c r="B694" s="155">
        <v>45203</v>
      </c>
      <c r="C694" s="156">
        <v>95.9</v>
      </c>
      <c r="D694" s="156">
        <v>59510.77</v>
      </c>
    </row>
    <row r="695" spans="2:4" x14ac:dyDescent="0.2">
      <c r="B695" s="155">
        <v>45202</v>
      </c>
      <c r="C695" s="156">
        <v>96.8</v>
      </c>
      <c r="D695" s="156">
        <v>67045.31</v>
      </c>
    </row>
    <row r="696" spans="2:4" x14ac:dyDescent="0.2">
      <c r="B696" s="155">
        <v>45201</v>
      </c>
      <c r="C696" s="156">
        <v>96.71</v>
      </c>
      <c r="D696" s="156">
        <v>88116.95</v>
      </c>
    </row>
    <row r="697" spans="2:4" x14ac:dyDescent="0.2">
      <c r="B697" s="155">
        <v>45198</v>
      </c>
      <c r="C697" s="156">
        <v>95.65</v>
      </c>
      <c r="D697" s="156">
        <v>36372.54</v>
      </c>
    </row>
    <row r="698" spans="2:4" x14ac:dyDescent="0.2">
      <c r="B698" s="155">
        <v>45197</v>
      </c>
      <c r="C698" s="156">
        <v>95.6</v>
      </c>
      <c r="D698" s="156">
        <v>28550.28</v>
      </c>
    </row>
    <row r="699" spans="2:4" x14ac:dyDescent="0.2">
      <c r="B699" s="155">
        <v>45196</v>
      </c>
      <c r="C699" s="156">
        <v>95.3</v>
      </c>
      <c r="D699" s="156">
        <v>19763.11</v>
      </c>
    </row>
    <row r="700" spans="2:4" x14ac:dyDescent="0.2">
      <c r="B700" s="155">
        <v>45195</v>
      </c>
      <c r="C700" s="156">
        <v>96.1</v>
      </c>
      <c r="D700" s="156">
        <v>16602</v>
      </c>
    </row>
    <row r="701" spans="2:4" x14ac:dyDescent="0.2">
      <c r="B701" s="155">
        <v>45194</v>
      </c>
      <c r="C701" s="156">
        <v>95.5</v>
      </c>
      <c r="D701" s="156">
        <v>68595.259999999995</v>
      </c>
    </row>
    <row r="702" spans="2:4" x14ac:dyDescent="0.2">
      <c r="B702" s="155">
        <v>45191</v>
      </c>
      <c r="C702" s="156">
        <v>95.3</v>
      </c>
      <c r="D702" s="156">
        <v>17523.2</v>
      </c>
    </row>
    <row r="703" spans="2:4" x14ac:dyDescent="0.2">
      <c r="B703" s="155">
        <v>45190</v>
      </c>
      <c r="C703" s="156">
        <v>95.09</v>
      </c>
      <c r="D703" s="156">
        <v>37586</v>
      </c>
    </row>
    <row r="704" spans="2:4" x14ac:dyDescent="0.2">
      <c r="B704" s="155">
        <v>45189</v>
      </c>
      <c r="C704" s="156">
        <v>95.18</v>
      </c>
      <c r="D704" s="156">
        <v>10384.26</v>
      </c>
    </row>
    <row r="705" spans="2:4" x14ac:dyDescent="0.2">
      <c r="B705" s="155">
        <v>45188</v>
      </c>
      <c r="C705" s="156">
        <v>95.32</v>
      </c>
      <c r="D705" s="156">
        <v>6105.8</v>
      </c>
    </row>
    <row r="706" spans="2:4" x14ac:dyDescent="0.2">
      <c r="B706" s="155">
        <v>45187</v>
      </c>
      <c r="C706" s="156">
        <v>95.29</v>
      </c>
      <c r="D706" s="156">
        <v>149185.96</v>
      </c>
    </row>
    <row r="707" spans="2:4" x14ac:dyDescent="0.2">
      <c r="B707" s="155">
        <v>45184</v>
      </c>
      <c r="C707" s="156">
        <v>96.15</v>
      </c>
      <c r="D707" s="156">
        <v>49781.09</v>
      </c>
    </row>
    <row r="708" spans="2:4" x14ac:dyDescent="0.2">
      <c r="B708" s="155">
        <v>45183</v>
      </c>
      <c r="C708" s="156">
        <v>96.4</v>
      </c>
      <c r="D708" s="156">
        <v>24691.06</v>
      </c>
    </row>
    <row r="709" spans="2:4" x14ac:dyDescent="0.2">
      <c r="B709" s="155">
        <v>45182</v>
      </c>
      <c r="C709" s="156">
        <v>95.9</v>
      </c>
      <c r="D709" s="156">
        <v>21489.33</v>
      </c>
    </row>
    <row r="710" spans="2:4" x14ac:dyDescent="0.2">
      <c r="B710" s="155">
        <v>45181</v>
      </c>
      <c r="C710" s="156">
        <v>96.5</v>
      </c>
      <c r="D710" s="156">
        <v>42402.89</v>
      </c>
    </row>
    <row r="711" spans="2:4" x14ac:dyDescent="0.2">
      <c r="B711" s="155">
        <v>45180</v>
      </c>
      <c r="C711" s="156">
        <v>96.9</v>
      </c>
      <c r="D711" s="156">
        <v>72269.88</v>
      </c>
    </row>
    <row r="712" spans="2:4" x14ac:dyDescent="0.2">
      <c r="B712" s="155">
        <v>45177</v>
      </c>
      <c r="C712" s="156">
        <v>96.95</v>
      </c>
      <c r="D712" s="156">
        <v>61473.61</v>
      </c>
    </row>
    <row r="713" spans="2:4" x14ac:dyDescent="0.2">
      <c r="B713" s="155">
        <v>45175</v>
      </c>
      <c r="C713" s="156">
        <v>96.1</v>
      </c>
      <c r="D713" s="156">
        <v>45609.24</v>
      </c>
    </row>
    <row r="714" spans="2:4" x14ac:dyDescent="0.2">
      <c r="B714" s="155">
        <v>45174</v>
      </c>
      <c r="C714" s="156">
        <v>95.82</v>
      </c>
      <c r="D714" s="156">
        <v>22531.11</v>
      </c>
    </row>
    <row r="715" spans="2:4" x14ac:dyDescent="0.2">
      <c r="B715" s="155">
        <v>45173</v>
      </c>
      <c r="C715" s="156">
        <v>95.82</v>
      </c>
      <c r="D715" s="156">
        <v>18037.36</v>
      </c>
    </row>
    <row r="716" spans="2:4" x14ac:dyDescent="0.2">
      <c r="B716" s="155">
        <v>45170</v>
      </c>
      <c r="C716" s="156">
        <v>95.5</v>
      </c>
      <c r="D716" s="156">
        <v>49093.760000000002</v>
      </c>
    </row>
    <row r="717" spans="2:4" x14ac:dyDescent="0.2">
      <c r="B717" s="155">
        <v>45169</v>
      </c>
      <c r="C717" s="156">
        <v>95.81</v>
      </c>
      <c r="D717" s="156">
        <v>13718.83</v>
      </c>
    </row>
    <row r="718" spans="2:4" x14ac:dyDescent="0.2">
      <c r="B718" s="155">
        <v>45168</v>
      </c>
      <c r="C718" s="156">
        <v>95.99</v>
      </c>
      <c r="D718" s="156">
        <v>16507.23</v>
      </c>
    </row>
    <row r="719" spans="2:4" x14ac:dyDescent="0.2">
      <c r="B719" s="155">
        <v>45167</v>
      </c>
      <c r="C719" s="156">
        <v>95.85</v>
      </c>
      <c r="D719" s="156">
        <v>6138.24</v>
      </c>
    </row>
    <row r="720" spans="2:4" x14ac:dyDescent="0.2">
      <c r="B720" s="155">
        <v>45166</v>
      </c>
      <c r="C720" s="156">
        <v>95.6</v>
      </c>
      <c r="D720" s="156">
        <v>10345.82</v>
      </c>
    </row>
    <row r="721" spans="2:4" x14ac:dyDescent="0.2">
      <c r="B721" s="155">
        <v>45163</v>
      </c>
      <c r="C721" s="156">
        <v>95.82</v>
      </c>
      <c r="D721" s="156">
        <v>40046.339999999997</v>
      </c>
    </row>
    <row r="722" spans="2:4" x14ac:dyDescent="0.2">
      <c r="B722" s="155">
        <v>45162</v>
      </c>
      <c r="C722" s="156">
        <v>96.1</v>
      </c>
      <c r="D722" s="156">
        <v>37964.160000000003</v>
      </c>
    </row>
    <row r="723" spans="2:4" x14ac:dyDescent="0.2">
      <c r="B723" s="155">
        <v>45161</v>
      </c>
      <c r="C723" s="156">
        <v>96</v>
      </c>
      <c r="D723" s="156">
        <v>119369.98</v>
      </c>
    </row>
    <row r="724" spans="2:4" x14ac:dyDescent="0.2">
      <c r="B724" s="155">
        <v>45160</v>
      </c>
      <c r="C724" s="156">
        <v>95.4</v>
      </c>
      <c r="D724" s="156">
        <v>64830.47</v>
      </c>
    </row>
    <row r="725" spans="2:4" x14ac:dyDescent="0.2">
      <c r="B725" s="155">
        <v>45159</v>
      </c>
      <c r="C725" s="156">
        <v>94.98</v>
      </c>
      <c r="D725" s="156">
        <v>99448.5</v>
      </c>
    </row>
    <row r="726" spans="2:4" x14ac:dyDescent="0.2">
      <c r="B726" s="155">
        <v>45156</v>
      </c>
      <c r="C726" s="156">
        <v>95</v>
      </c>
      <c r="D726" s="156">
        <v>13686.65</v>
      </c>
    </row>
    <row r="727" spans="2:4" x14ac:dyDescent="0.2">
      <c r="B727" s="155">
        <v>45155</v>
      </c>
      <c r="C727" s="156">
        <v>94.99</v>
      </c>
      <c r="D727" s="156">
        <v>23759.67</v>
      </c>
    </row>
    <row r="728" spans="2:4" x14ac:dyDescent="0.2">
      <c r="B728" s="155">
        <v>45154</v>
      </c>
      <c r="C728" s="156">
        <v>94.32</v>
      </c>
      <c r="D728" s="156">
        <v>91441.47</v>
      </c>
    </row>
    <row r="729" spans="2:4" x14ac:dyDescent="0.2">
      <c r="B729" s="155">
        <v>45153</v>
      </c>
      <c r="C729" s="156">
        <v>94.32</v>
      </c>
      <c r="D729" s="156">
        <v>6426.51</v>
      </c>
    </row>
    <row r="730" spans="2:4" x14ac:dyDescent="0.2">
      <c r="B730" s="155">
        <v>45152</v>
      </c>
      <c r="C730" s="156">
        <v>93.7</v>
      </c>
      <c r="D730" s="156">
        <v>69598.55</v>
      </c>
    </row>
    <row r="731" spans="2:4" x14ac:dyDescent="0.2">
      <c r="B731" s="155">
        <v>45149</v>
      </c>
      <c r="C731" s="156">
        <v>94.2</v>
      </c>
      <c r="D731" s="156">
        <v>71119.78</v>
      </c>
    </row>
    <row r="732" spans="2:4" x14ac:dyDescent="0.2">
      <c r="B732" s="155">
        <v>45148</v>
      </c>
      <c r="C732" s="156">
        <v>93.79</v>
      </c>
      <c r="D732" s="156">
        <v>93253.93</v>
      </c>
    </row>
    <row r="733" spans="2:4" x14ac:dyDescent="0.2">
      <c r="B733" s="155">
        <v>45147</v>
      </c>
      <c r="C733" s="156">
        <v>93.36</v>
      </c>
      <c r="D733" s="156">
        <v>93805.79</v>
      </c>
    </row>
    <row r="734" spans="2:4" x14ac:dyDescent="0.2">
      <c r="B734" s="155">
        <v>45146</v>
      </c>
      <c r="C734" s="156">
        <v>92.5</v>
      </c>
      <c r="D734" s="156">
        <v>355419.97</v>
      </c>
    </row>
    <row r="735" spans="2:4" x14ac:dyDescent="0.2">
      <c r="B735" s="155">
        <v>45145</v>
      </c>
      <c r="C735" s="156">
        <v>95.63</v>
      </c>
      <c r="D735" s="156">
        <v>321981.21000000002</v>
      </c>
    </row>
    <row r="736" spans="2:4" x14ac:dyDescent="0.2">
      <c r="B736" s="155">
        <v>45142</v>
      </c>
      <c r="C736" s="156">
        <v>95.75</v>
      </c>
      <c r="D736" s="156">
        <v>130377.96</v>
      </c>
    </row>
    <row r="737" spans="2:4" x14ac:dyDescent="0.2">
      <c r="B737" s="155">
        <v>45141</v>
      </c>
      <c r="C737" s="156">
        <v>94.41</v>
      </c>
      <c r="D737" s="156">
        <v>283441.58</v>
      </c>
    </row>
    <row r="738" spans="2:4" x14ac:dyDescent="0.2">
      <c r="B738" s="155">
        <v>45140</v>
      </c>
      <c r="C738" s="156">
        <v>93.8</v>
      </c>
      <c r="D738" s="156">
        <v>178571.82</v>
      </c>
    </row>
    <row r="739" spans="2:4" x14ac:dyDescent="0.2">
      <c r="B739" s="155">
        <v>45139</v>
      </c>
      <c r="C739" s="156">
        <v>93.6</v>
      </c>
      <c r="D739" s="156">
        <v>134835.31</v>
      </c>
    </row>
    <row r="740" spans="2:4" x14ac:dyDescent="0.2">
      <c r="B740" s="155">
        <v>45138</v>
      </c>
      <c r="C740" s="156">
        <v>93.48</v>
      </c>
      <c r="D740" s="156">
        <v>222888.1</v>
      </c>
    </row>
    <row r="741" spans="2:4" x14ac:dyDescent="0.2">
      <c r="B741" s="155">
        <v>45135</v>
      </c>
      <c r="C741" s="156">
        <v>93.49</v>
      </c>
      <c r="D741" s="156">
        <v>38792.379999999997</v>
      </c>
    </row>
    <row r="742" spans="2:4" x14ac:dyDescent="0.2">
      <c r="B742" s="155">
        <v>45134</v>
      </c>
      <c r="C742" s="156">
        <v>93.49</v>
      </c>
      <c r="D742" s="156">
        <v>304112.65000000002</v>
      </c>
    </row>
    <row r="743" spans="2:4" x14ac:dyDescent="0.2">
      <c r="B743" s="155">
        <v>45133</v>
      </c>
      <c r="C743" s="156">
        <v>93.5</v>
      </c>
      <c r="D743" s="156">
        <v>32636.13</v>
      </c>
    </row>
    <row r="744" spans="2:4" x14ac:dyDescent="0.2">
      <c r="B744" s="155">
        <v>45132</v>
      </c>
      <c r="C744" s="156">
        <v>93.45</v>
      </c>
      <c r="D744" s="156">
        <v>36157.79</v>
      </c>
    </row>
    <row r="745" spans="2:4" x14ac:dyDescent="0.2">
      <c r="B745" s="155">
        <v>45131</v>
      </c>
      <c r="C745" s="156">
        <v>93.39</v>
      </c>
      <c r="D745" s="156">
        <v>90237.65</v>
      </c>
    </row>
    <row r="746" spans="2:4" x14ac:dyDescent="0.2">
      <c r="B746" s="155">
        <v>45128</v>
      </c>
      <c r="C746" s="156">
        <v>93.4</v>
      </c>
      <c r="D746" s="156">
        <v>134704.45000000001</v>
      </c>
    </row>
    <row r="747" spans="2:4" x14ac:dyDescent="0.2">
      <c r="B747" s="155">
        <v>45127</v>
      </c>
      <c r="C747" s="156">
        <v>93.2</v>
      </c>
      <c r="D747" s="156">
        <v>67524.23</v>
      </c>
    </row>
    <row r="748" spans="2:4" x14ac:dyDescent="0.2">
      <c r="B748" s="155">
        <v>45126</v>
      </c>
      <c r="C748" s="156">
        <v>93.49</v>
      </c>
      <c r="D748" s="156">
        <v>179679.94</v>
      </c>
    </row>
    <row r="749" spans="2:4" x14ac:dyDescent="0.2">
      <c r="B749" s="155">
        <v>45125</v>
      </c>
      <c r="C749" s="156">
        <v>93.49</v>
      </c>
      <c r="D749" s="156">
        <v>24773.37</v>
      </c>
    </row>
    <row r="750" spans="2:4" x14ac:dyDescent="0.2">
      <c r="B750" s="155">
        <v>45124</v>
      </c>
      <c r="C750" s="156">
        <v>93.42</v>
      </c>
      <c r="D750" s="156">
        <v>113605.24</v>
      </c>
    </row>
    <row r="751" spans="2:4" x14ac:dyDescent="0.2">
      <c r="B751" s="155">
        <v>45121</v>
      </c>
      <c r="C751" s="156">
        <v>93</v>
      </c>
      <c r="D751" s="156">
        <v>106318.16</v>
      </c>
    </row>
    <row r="752" spans="2:4" x14ac:dyDescent="0.2">
      <c r="B752" s="155">
        <v>45120</v>
      </c>
      <c r="C752" s="156">
        <v>93</v>
      </c>
      <c r="D752" s="156">
        <v>82055.47</v>
      </c>
    </row>
    <row r="753" spans="2:4" x14ac:dyDescent="0.2">
      <c r="B753" s="155">
        <v>45119</v>
      </c>
      <c r="C753" s="156">
        <v>93.5</v>
      </c>
      <c r="D753" s="156">
        <v>86788.81</v>
      </c>
    </row>
    <row r="754" spans="2:4" x14ac:dyDescent="0.2">
      <c r="B754" s="155">
        <v>45118</v>
      </c>
      <c r="C754" s="156">
        <v>93.14</v>
      </c>
      <c r="D754" s="156">
        <v>165212.25</v>
      </c>
    </row>
    <row r="755" spans="2:4" x14ac:dyDescent="0.2">
      <c r="B755" s="155">
        <v>45117</v>
      </c>
      <c r="C755" s="156">
        <v>93.38</v>
      </c>
      <c r="D755" s="156">
        <v>293431.58</v>
      </c>
    </row>
    <row r="756" spans="2:4" x14ac:dyDescent="0.2">
      <c r="B756" s="155">
        <v>45114</v>
      </c>
      <c r="C756" s="156">
        <v>96.47</v>
      </c>
      <c r="D756" s="156">
        <v>210132.39</v>
      </c>
    </row>
    <row r="757" spans="2:4" x14ac:dyDescent="0.2">
      <c r="B757" s="155">
        <v>45113</v>
      </c>
      <c r="C757" s="156">
        <v>94.5</v>
      </c>
      <c r="D757" s="156">
        <v>79514.899999999994</v>
      </c>
    </row>
    <row r="758" spans="2:4" x14ac:dyDescent="0.2">
      <c r="B758" s="155">
        <v>45112</v>
      </c>
      <c r="C758" s="156">
        <v>94.3</v>
      </c>
      <c r="D758" s="156">
        <v>408807.19</v>
      </c>
    </row>
    <row r="759" spans="2:4" x14ac:dyDescent="0.2">
      <c r="B759" s="155">
        <v>45111</v>
      </c>
      <c r="C759" s="156">
        <v>94.08</v>
      </c>
      <c r="D759" s="156">
        <v>129618.59</v>
      </c>
    </row>
    <row r="760" spans="2:4" x14ac:dyDescent="0.2">
      <c r="B760" s="155">
        <v>45110</v>
      </c>
      <c r="C760" s="156">
        <v>93.84</v>
      </c>
      <c r="D760" s="156">
        <v>107639.34</v>
      </c>
    </row>
    <row r="761" spans="2:4" x14ac:dyDescent="0.2">
      <c r="B761" s="155">
        <v>45107</v>
      </c>
      <c r="C761" s="156">
        <v>93.7</v>
      </c>
      <c r="D761" s="156">
        <v>67691.7</v>
      </c>
    </row>
    <row r="762" spans="2:4" x14ac:dyDescent="0.2">
      <c r="B762" s="155">
        <v>45106</v>
      </c>
      <c r="C762" s="156">
        <v>93.11</v>
      </c>
      <c r="D762" s="156">
        <v>85920.68</v>
      </c>
    </row>
    <row r="763" spans="2:4" x14ac:dyDescent="0.2">
      <c r="B763" s="155">
        <v>45105</v>
      </c>
      <c r="C763" s="156">
        <v>92.02</v>
      </c>
      <c r="D763" s="156">
        <v>90538.58</v>
      </c>
    </row>
    <row r="764" spans="2:4" x14ac:dyDescent="0.2">
      <c r="B764" s="155">
        <v>45104</v>
      </c>
      <c r="C764" s="156">
        <v>92</v>
      </c>
      <c r="D764" s="156">
        <v>125124.16</v>
      </c>
    </row>
    <row r="765" spans="2:4" x14ac:dyDescent="0.2">
      <c r="B765" s="155">
        <v>45103</v>
      </c>
      <c r="C765" s="156">
        <v>92.3</v>
      </c>
      <c r="D765" s="156">
        <v>109172.37</v>
      </c>
    </row>
    <row r="766" spans="2:4" x14ac:dyDescent="0.2">
      <c r="B766" s="155">
        <v>45100</v>
      </c>
      <c r="C766" s="156">
        <v>92</v>
      </c>
      <c r="D766" s="156">
        <v>293526.3</v>
      </c>
    </row>
    <row r="767" spans="2:4" x14ac:dyDescent="0.2">
      <c r="B767" s="155">
        <v>45099</v>
      </c>
      <c r="C767" s="156">
        <v>91.8</v>
      </c>
      <c r="D767" s="156">
        <v>401200.02</v>
      </c>
    </row>
    <row r="768" spans="2:4" x14ac:dyDescent="0.2">
      <c r="B768" s="155">
        <v>45098</v>
      </c>
      <c r="C768" s="156">
        <v>92.01</v>
      </c>
      <c r="D768" s="156">
        <v>481301.23</v>
      </c>
    </row>
    <row r="769" spans="2:4" x14ac:dyDescent="0.2">
      <c r="B769" s="155">
        <v>45097</v>
      </c>
      <c r="C769" s="156">
        <v>92.95</v>
      </c>
      <c r="D769" s="156">
        <v>63492.25</v>
      </c>
    </row>
    <row r="770" spans="2:4" x14ac:dyDescent="0.2">
      <c r="B770" s="155">
        <v>45096</v>
      </c>
      <c r="C770" s="156">
        <v>92.93</v>
      </c>
      <c r="D770" s="156">
        <v>57718.64</v>
      </c>
    </row>
    <row r="771" spans="2:4" x14ac:dyDescent="0.2">
      <c r="B771" s="155">
        <v>45093</v>
      </c>
      <c r="C771" s="156">
        <v>93.01</v>
      </c>
      <c r="D771" s="156">
        <v>59504.07</v>
      </c>
    </row>
    <row r="772" spans="2:4" x14ac:dyDescent="0.2">
      <c r="B772" s="155">
        <v>45092</v>
      </c>
      <c r="C772" s="156">
        <v>93</v>
      </c>
      <c r="D772" s="156">
        <v>112088.66</v>
      </c>
    </row>
    <row r="773" spans="2:4" x14ac:dyDescent="0.2">
      <c r="B773" s="155">
        <v>45091</v>
      </c>
      <c r="C773" s="156">
        <v>93</v>
      </c>
      <c r="D773" s="156">
        <v>442521.12</v>
      </c>
    </row>
    <row r="774" spans="2:4" x14ac:dyDescent="0.2">
      <c r="B774" s="155">
        <v>45090</v>
      </c>
      <c r="C774" s="156">
        <v>92.71</v>
      </c>
      <c r="D774" s="156">
        <v>159685.44</v>
      </c>
    </row>
    <row r="775" spans="2:4" x14ac:dyDescent="0.2">
      <c r="B775" s="155">
        <v>45089</v>
      </c>
      <c r="C775" s="156">
        <v>93.89</v>
      </c>
      <c r="D775" s="156">
        <v>283379.57</v>
      </c>
    </row>
    <row r="776" spans="2:4" x14ac:dyDescent="0.2">
      <c r="B776" s="155">
        <v>45086</v>
      </c>
      <c r="C776" s="156">
        <v>93.21</v>
      </c>
      <c r="D776" s="156">
        <v>109244.88</v>
      </c>
    </row>
    <row r="777" spans="2:4" x14ac:dyDescent="0.2">
      <c r="B777" s="155">
        <v>45084</v>
      </c>
      <c r="C777" s="156">
        <v>93.85</v>
      </c>
      <c r="D777" s="156">
        <v>374923.61</v>
      </c>
    </row>
    <row r="778" spans="2:4" x14ac:dyDescent="0.2">
      <c r="B778" s="155">
        <v>45083</v>
      </c>
      <c r="C778" s="156">
        <v>93.69</v>
      </c>
      <c r="D778" s="156">
        <v>153448.46</v>
      </c>
    </row>
    <row r="779" spans="2:4" x14ac:dyDescent="0.2">
      <c r="B779" s="155">
        <v>45082</v>
      </c>
      <c r="C779" s="156">
        <v>93.52</v>
      </c>
      <c r="D779" s="156">
        <v>143804.03</v>
      </c>
    </row>
    <row r="780" spans="2:4" x14ac:dyDescent="0.2">
      <c r="B780" s="155">
        <v>45079</v>
      </c>
      <c r="C780" s="156">
        <v>93.69</v>
      </c>
      <c r="D780" s="156">
        <v>114763.92</v>
      </c>
    </row>
    <row r="781" spans="2:4" x14ac:dyDescent="0.2">
      <c r="B781" s="155">
        <v>45078</v>
      </c>
      <c r="C781" s="156">
        <v>93.45</v>
      </c>
      <c r="D781" s="156">
        <v>274368.06</v>
      </c>
    </row>
    <row r="782" spans="2:4" x14ac:dyDescent="0.2">
      <c r="B782" s="155">
        <v>45077</v>
      </c>
      <c r="C782" s="156">
        <v>93.85</v>
      </c>
      <c r="D782" s="156">
        <v>55579.43</v>
      </c>
    </row>
    <row r="783" spans="2:4" x14ac:dyDescent="0.2">
      <c r="B783" s="155">
        <v>45076</v>
      </c>
      <c r="C783" s="156">
        <v>93.98</v>
      </c>
      <c r="D783" s="156">
        <v>90765.21</v>
      </c>
    </row>
    <row r="784" spans="2:4" x14ac:dyDescent="0.2">
      <c r="B784" s="155">
        <v>45075</v>
      </c>
      <c r="C784" s="156">
        <v>93.65</v>
      </c>
      <c r="D784" s="156">
        <v>54640.54</v>
      </c>
    </row>
    <row r="785" spans="2:4" x14ac:dyDescent="0.2">
      <c r="B785" s="155">
        <v>45072</v>
      </c>
      <c r="C785" s="156">
        <v>93.47</v>
      </c>
      <c r="D785" s="156">
        <v>65905.25</v>
      </c>
    </row>
    <row r="786" spans="2:4" x14ac:dyDescent="0.2">
      <c r="B786" s="155">
        <v>45071</v>
      </c>
      <c r="C786" s="156">
        <v>93.78</v>
      </c>
      <c r="D786" s="156">
        <v>112007.64</v>
      </c>
    </row>
    <row r="787" spans="2:4" x14ac:dyDescent="0.2">
      <c r="B787" s="155">
        <v>45070</v>
      </c>
      <c r="C787" s="156">
        <v>93.5</v>
      </c>
      <c r="D787" s="156">
        <v>66442.05</v>
      </c>
    </row>
    <row r="788" spans="2:4" x14ac:dyDescent="0.2">
      <c r="B788" s="155">
        <v>45069</v>
      </c>
      <c r="C788" s="156">
        <v>93.98</v>
      </c>
      <c r="D788" s="156">
        <v>77153.56</v>
      </c>
    </row>
    <row r="789" spans="2:4" x14ac:dyDescent="0.2">
      <c r="B789" s="155">
        <v>45068</v>
      </c>
      <c r="C789" s="156">
        <v>94.09</v>
      </c>
      <c r="D789" s="156">
        <v>40020.68</v>
      </c>
    </row>
    <row r="790" spans="2:4" x14ac:dyDescent="0.2">
      <c r="B790" s="155">
        <v>45065</v>
      </c>
      <c r="C790" s="156">
        <v>94</v>
      </c>
      <c r="D790" s="156">
        <v>33269.99</v>
      </c>
    </row>
    <row r="791" spans="2:4" x14ac:dyDescent="0.2">
      <c r="B791" s="155">
        <v>45064</v>
      </c>
      <c r="C791" s="156">
        <v>94.2</v>
      </c>
      <c r="D791" s="156">
        <v>22404.39</v>
      </c>
    </row>
    <row r="792" spans="2:4" x14ac:dyDescent="0.2">
      <c r="B792" s="155">
        <v>45063</v>
      </c>
      <c r="C792" s="156">
        <v>93.99</v>
      </c>
      <c r="D792" s="156">
        <v>35401.07</v>
      </c>
    </row>
    <row r="793" spans="2:4" x14ac:dyDescent="0.2">
      <c r="B793" s="155">
        <v>45062</v>
      </c>
      <c r="C793" s="156">
        <v>93.9</v>
      </c>
      <c r="D793" s="156">
        <v>43836.78</v>
      </c>
    </row>
    <row r="794" spans="2:4" x14ac:dyDescent="0.2">
      <c r="B794" s="155">
        <v>45061</v>
      </c>
      <c r="C794" s="156">
        <v>93.67</v>
      </c>
      <c r="D794" s="156">
        <v>67559.23</v>
      </c>
    </row>
    <row r="795" spans="2:4" x14ac:dyDescent="0.2">
      <c r="B795" s="155">
        <v>45058</v>
      </c>
      <c r="C795" s="156">
        <v>92.38</v>
      </c>
      <c r="D795" s="156">
        <v>155728.91</v>
      </c>
    </row>
    <row r="796" spans="2:4" x14ac:dyDescent="0.2">
      <c r="B796" s="155">
        <v>45057</v>
      </c>
      <c r="C796" s="156">
        <v>92.15</v>
      </c>
      <c r="D796" s="156">
        <v>90649.44</v>
      </c>
    </row>
    <row r="797" spans="2:4" x14ac:dyDescent="0.2">
      <c r="B797" s="155">
        <v>45056</v>
      </c>
      <c r="C797" s="156">
        <v>93.5</v>
      </c>
      <c r="D797" s="156">
        <v>137690.65</v>
      </c>
    </row>
    <row r="798" spans="2:4" x14ac:dyDescent="0.2">
      <c r="B798" s="155">
        <v>45055</v>
      </c>
      <c r="C798" s="156">
        <v>93.85</v>
      </c>
      <c r="D798" s="156">
        <v>238363.38</v>
      </c>
    </row>
    <row r="799" spans="2:4" x14ac:dyDescent="0.2">
      <c r="B799" s="155">
        <v>45054</v>
      </c>
      <c r="C799" s="156">
        <v>94.4</v>
      </c>
      <c r="D799" s="156">
        <v>167842.54</v>
      </c>
    </row>
    <row r="800" spans="2:4" x14ac:dyDescent="0.2">
      <c r="B800" s="155">
        <v>45051</v>
      </c>
      <c r="C800" s="156">
        <v>93.97</v>
      </c>
      <c r="D800" s="156">
        <v>177487.76</v>
      </c>
    </row>
    <row r="801" spans="2:4" x14ac:dyDescent="0.2">
      <c r="B801" s="155">
        <v>45050</v>
      </c>
      <c r="C801" s="156">
        <v>93.98</v>
      </c>
      <c r="D801" s="156">
        <v>103273.98</v>
      </c>
    </row>
    <row r="802" spans="2:4" x14ac:dyDescent="0.2">
      <c r="B802" s="155">
        <v>45049</v>
      </c>
      <c r="C802" s="156">
        <v>93.6</v>
      </c>
      <c r="D802" s="156">
        <v>136814.81</v>
      </c>
    </row>
    <row r="803" spans="2:4" x14ac:dyDescent="0.2">
      <c r="B803" s="155">
        <v>45048</v>
      </c>
      <c r="C803" s="156">
        <v>94</v>
      </c>
      <c r="D803" s="156">
        <v>255302.99</v>
      </c>
    </row>
    <row r="804" spans="2:4" x14ac:dyDescent="0.2">
      <c r="B804" s="155">
        <v>45044</v>
      </c>
      <c r="C804" s="156">
        <v>94.09</v>
      </c>
      <c r="D804" s="156">
        <v>82593.95</v>
      </c>
    </row>
    <row r="805" spans="2:4" x14ac:dyDescent="0.2">
      <c r="B805" s="155">
        <v>45043</v>
      </c>
      <c r="C805" s="156">
        <v>94</v>
      </c>
      <c r="D805" s="156">
        <v>64028.959999999999</v>
      </c>
    </row>
    <row r="806" spans="2:4" x14ac:dyDescent="0.2">
      <c r="B806" s="155">
        <v>45042</v>
      </c>
      <c r="C806" s="156">
        <v>94.03</v>
      </c>
      <c r="D806" s="156">
        <v>180643.48</v>
      </c>
    </row>
    <row r="807" spans="2:4" x14ac:dyDescent="0.2">
      <c r="B807" s="155">
        <v>45041</v>
      </c>
      <c r="C807" s="156">
        <v>93.95</v>
      </c>
      <c r="D807" s="156">
        <v>49112.43</v>
      </c>
    </row>
    <row r="808" spans="2:4" x14ac:dyDescent="0.2">
      <c r="B808" s="155">
        <v>45040</v>
      </c>
      <c r="C808" s="156">
        <v>94.4</v>
      </c>
      <c r="D808" s="156">
        <v>30393.35</v>
      </c>
    </row>
    <row r="809" spans="2:4" x14ac:dyDescent="0.2">
      <c r="B809" s="155">
        <v>45036</v>
      </c>
      <c r="C809" s="156">
        <v>94.2</v>
      </c>
      <c r="D809" s="156">
        <v>78958.55</v>
      </c>
    </row>
    <row r="810" spans="2:4" x14ac:dyDescent="0.2">
      <c r="B810" s="155">
        <v>45035</v>
      </c>
      <c r="C810" s="156">
        <v>94.3</v>
      </c>
      <c r="D810" s="156">
        <v>57441.59</v>
      </c>
    </row>
    <row r="811" spans="2:4" x14ac:dyDescent="0.2">
      <c r="B811" s="155">
        <v>45034</v>
      </c>
      <c r="C811" s="156">
        <v>93.9</v>
      </c>
      <c r="D811" s="156">
        <v>29119.46</v>
      </c>
    </row>
    <row r="812" spans="2:4" x14ac:dyDescent="0.2">
      <c r="B812" s="155">
        <v>45033</v>
      </c>
      <c r="C812" s="156">
        <v>94</v>
      </c>
      <c r="D812" s="156">
        <v>153215.73000000001</v>
      </c>
    </row>
    <row r="813" spans="2:4" x14ac:dyDescent="0.2">
      <c r="B813" s="155">
        <v>45030</v>
      </c>
      <c r="C813" s="156">
        <v>93.9</v>
      </c>
      <c r="D813" s="156">
        <v>84625.34</v>
      </c>
    </row>
    <row r="814" spans="2:4" x14ac:dyDescent="0.2">
      <c r="B814" s="155">
        <v>45029</v>
      </c>
      <c r="C814" s="156">
        <v>92.8</v>
      </c>
      <c r="D814" s="156">
        <v>179240.06</v>
      </c>
    </row>
    <row r="815" spans="2:4" x14ac:dyDescent="0.2">
      <c r="B815" s="155">
        <v>45028</v>
      </c>
      <c r="C815" s="156">
        <v>94.36</v>
      </c>
      <c r="D815" s="156">
        <v>131714.19</v>
      </c>
    </row>
    <row r="816" spans="2:4" x14ac:dyDescent="0.2">
      <c r="B816" s="155">
        <v>45027</v>
      </c>
      <c r="C816" s="156">
        <v>93.9</v>
      </c>
      <c r="D816" s="156">
        <v>47326.28</v>
      </c>
    </row>
    <row r="817" spans="2:4" x14ac:dyDescent="0.2">
      <c r="B817" s="155">
        <v>45026</v>
      </c>
      <c r="C817" s="156">
        <v>95.45</v>
      </c>
      <c r="D817" s="156">
        <v>78483.86</v>
      </c>
    </row>
    <row r="818" spans="2:4" x14ac:dyDescent="0.2">
      <c r="B818" s="155">
        <v>45022</v>
      </c>
      <c r="C818" s="156">
        <v>95.64</v>
      </c>
      <c r="D818" s="156">
        <v>30641.59</v>
      </c>
    </row>
    <row r="819" spans="2:4" x14ac:dyDescent="0.2">
      <c r="B819" s="155">
        <v>45021</v>
      </c>
      <c r="C819" s="156">
        <v>94.8</v>
      </c>
      <c r="D819" s="156">
        <v>15195.62</v>
      </c>
    </row>
    <row r="820" spans="2:4" x14ac:dyDescent="0.2">
      <c r="B820" s="155">
        <v>45020</v>
      </c>
      <c r="C820" s="156">
        <v>95.2</v>
      </c>
      <c r="D820" s="156">
        <v>41150.46</v>
      </c>
    </row>
    <row r="821" spans="2:4" x14ac:dyDescent="0.2">
      <c r="B821" s="155">
        <v>45019</v>
      </c>
      <c r="C821" s="156">
        <v>95.2</v>
      </c>
      <c r="D821" s="156">
        <v>35745.32</v>
      </c>
    </row>
    <row r="822" spans="2:4" x14ac:dyDescent="0.2">
      <c r="B822" s="155">
        <v>45016</v>
      </c>
      <c r="C822" s="156">
        <v>95.9</v>
      </c>
      <c r="D822" s="156">
        <v>169003.21</v>
      </c>
    </row>
    <row r="823" spans="2:4" x14ac:dyDescent="0.2">
      <c r="B823" s="155">
        <v>45015</v>
      </c>
      <c r="C823" s="156">
        <v>94.39</v>
      </c>
      <c r="D823" s="156">
        <v>29050.38</v>
      </c>
    </row>
    <row r="824" spans="2:4" x14ac:dyDescent="0.2">
      <c r="B824" s="155">
        <v>45014</v>
      </c>
      <c r="C824" s="156">
        <v>94.5</v>
      </c>
      <c r="D824" s="156">
        <v>129231.34</v>
      </c>
    </row>
    <row r="825" spans="2:4" x14ac:dyDescent="0.2">
      <c r="B825" s="155">
        <v>45013</v>
      </c>
      <c r="C825" s="156">
        <v>96.51</v>
      </c>
      <c r="D825" s="156">
        <v>244775.69</v>
      </c>
    </row>
    <row r="826" spans="2:4" x14ac:dyDescent="0.2">
      <c r="B826" s="155">
        <v>45012</v>
      </c>
      <c r="C826" s="156">
        <v>95.5</v>
      </c>
      <c r="D826" s="156">
        <v>90742.66</v>
      </c>
    </row>
    <row r="827" spans="2:4" x14ac:dyDescent="0.2">
      <c r="B827" s="155">
        <v>45009</v>
      </c>
      <c r="C827" s="156">
        <v>95.49</v>
      </c>
      <c r="D827" s="156">
        <v>17919.97</v>
      </c>
    </row>
    <row r="828" spans="2:4" x14ac:dyDescent="0.2">
      <c r="B828" s="155">
        <v>45008</v>
      </c>
      <c r="C828" s="156">
        <v>95.5</v>
      </c>
      <c r="D828" s="156">
        <v>51390.92</v>
      </c>
    </row>
    <row r="829" spans="2:4" x14ac:dyDescent="0.2">
      <c r="B829" s="155">
        <v>45007</v>
      </c>
      <c r="C829" s="156">
        <v>95.11</v>
      </c>
      <c r="D829" s="156">
        <v>32693.72</v>
      </c>
    </row>
    <row r="830" spans="2:4" x14ac:dyDescent="0.2">
      <c r="B830" s="155">
        <v>45006</v>
      </c>
      <c r="C830" s="156">
        <v>95.58</v>
      </c>
      <c r="D830" s="156">
        <v>21541.62</v>
      </c>
    </row>
    <row r="831" spans="2:4" x14ac:dyDescent="0.2">
      <c r="B831" s="155">
        <v>45005</v>
      </c>
      <c r="C831" s="156">
        <v>95.63</v>
      </c>
      <c r="D831" s="156">
        <v>58559.71</v>
      </c>
    </row>
    <row r="832" spans="2:4" x14ac:dyDescent="0.2">
      <c r="B832" s="155">
        <v>45002</v>
      </c>
      <c r="C832" s="156">
        <v>95.49</v>
      </c>
      <c r="D832" s="156">
        <v>26769.46</v>
      </c>
    </row>
    <row r="833" spans="2:4" x14ac:dyDescent="0.2">
      <c r="B833" s="155">
        <v>45001</v>
      </c>
      <c r="C833" s="156">
        <v>94.8</v>
      </c>
      <c r="D833" s="156">
        <v>110076.64</v>
      </c>
    </row>
    <row r="834" spans="2:4" x14ac:dyDescent="0.2">
      <c r="B834" s="155">
        <v>45000</v>
      </c>
      <c r="C834" s="156">
        <v>94.57</v>
      </c>
      <c r="D834" s="156">
        <v>16831.63</v>
      </c>
    </row>
    <row r="835" spans="2:4" x14ac:dyDescent="0.2">
      <c r="B835" s="155">
        <v>44999</v>
      </c>
      <c r="C835" s="156">
        <v>94.37</v>
      </c>
      <c r="D835" s="156">
        <v>33496.68</v>
      </c>
    </row>
    <row r="836" spans="2:4" x14ac:dyDescent="0.2">
      <c r="B836" s="155">
        <v>44998</v>
      </c>
      <c r="C836" s="156">
        <v>94.53</v>
      </c>
      <c r="D836" s="156">
        <v>56253.61</v>
      </c>
    </row>
    <row r="837" spans="2:4" x14ac:dyDescent="0.2">
      <c r="B837" s="155">
        <v>44995</v>
      </c>
      <c r="C837" s="156">
        <v>94.7</v>
      </c>
      <c r="D837" s="156">
        <v>29637.29</v>
      </c>
    </row>
    <row r="838" spans="2:4" x14ac:dyDescent="0.2">
      <c r="B838" s="155">
        <v>44994</v>
      </c>
      <c r="C838" s="156">
        <v>94.98</v>
      </c>
      <c r="D838" s="156">
        <v>28684.06</v>
      </c>
    </row>
    <row r="839" spans="2:4" x14ac:dyDescent="0.2">
      <c r="B839" s="155">
        <v>44993</v>
      </c>
      <c r="C839" s="156">
        <v>95</v>
      </c>
      <c r="D839" s="156">
        <v>109179.45</v>
      </c>
    </row>
    <row r="840" spans="2:4" x14ac:dyDescent="0.2">
      <c r="B840" s="155">
        <v>44992</v>
      </c>
      <c r="C840" s="156">
        <v>95.94</v>
      </c>
      <c r="D840" s="156">
        <v>67249.86</v>
      </c>
    </row>
    <row r="841" spans="2:4" x14ac:dyDescent="0.2">
      <c r="B841" s="155">
        <v>44991</v>
      </c>
      <c r="C841" s="156">
        <v>95.79</v>
      </c>
      <c r="D841" s="156">
        <v>43872.3</v>
      </c>
    </row>
    <row r="842" spans="2:4" x14ac:dyDescent="0.2">
      <c r="B842" s="155">
        <v>44988</v>
      </c>
      <c r="C842" s="156">
        <v>95.85</v>
      </c>
      <c r="D842" s="156">
        <v>33811.18</v>
      </c>
    </row>
    <row r="843" spans="2:4" x14ac:dyDescent="0.2">
      <c r="B843" s="155">
        <v>44987</v>
      </c>
      <c r="C843" s="156">
        <v>96.01</v>
      </c>
      <c r="D843" s="156">
        <v>73517.88</v>
      </c>
    </row>
    <row r="844" spans="2:4" x14ac:dyDescent="0.2">
      <c r="B844" s="155">
        <v>44986</v>
      </c>
      <c r="C844" s="156">
        <v>95.7</v>
      </c>
      <c r="D844" s="156">
        <v>27947.87</v>
      </c>
    </row>
    <row r="845" spans="2:4" x14ac:dyDescent="0.2">
      <c r="B845" s="155">
        <v>44985</v>
      </c>
      <c r="C845" s="156">
        <v>95.43</v>
      </c>
      <c r="D845" s="156">
        <v>73731.89</v>
      </c>
    </row>
    <row r="846" spans="2:4" x14ac:dyDescent="0.2">
      <c r="B846" s="155">
        <v>44984</v>
      </c>
      <c r="C846" s="156">
        <v>95.4</v>
      </c>
      <c r="D846" s="156">
        <v>57148.14</v>
      </c>
    </row>
    <row r="847" spans="2:4" x14ac:dyDescent="0.2">
      <c r="B847" s="155">
        <v>44981</v>
      </c>
      <c r="C847" s="156">
        <v>95.4</v>
      </c>
      <c r="D847" s="156">
        <v>19354.39</v>
      </c>
    </row>
    <row r="848" spans="2:4" x14ac:dyDescent="0.2">
      <c r="B848" s="155">
        <v>44980</v>
      </c>
      <c r="C848" s="156">
        <v>95.3</v>
      </c>
      <c r="D848" s="156">
        <v>12488.66</v>
      </c>
    </row>
    <row r="849" spans="2:4" x14ac:dyDescent="0.2">
      <c r="B849" s="155">
        <v>44979</v>
      </c>
      <c r="C849" s="156">
        <v>95.4</v>
      </c>
      <c r="D849" s="156">
        <v>28810.94</v>
      </c>
    </row>
    <row r="850" spans="2:4" x14ac:dyDescent="0.2">
      <c r="B850" s="155">
        <v>44974</v>
      </c>
      <c r="C850" s="156">
        <v>95.4</v>
      </c>
      <c r="D850" s="156">
        <v>147729.73000000001</v>
      </c>
    </row>
    <row r="851" spans="2:4" x14ac:dyDescent="0.2">
      <c r="B851" s="155">
        <v>44973</v>
      </c>
      <c r="C851" s="156">
        <v>95.4</v>
      </c>
      <c r="D851" s="156">
        <v>91778.75</v>
      </c>
    </row>
    <row r="852" spans="2:4" x14ac:dyDescent="0.2">
      <c r="B852" s="155">
        <v>44972</v>
      </c>
      <c r="C852" s="156">
        <v>95.34</v>
      </c>
      <c r="D852" s="156">
        <v>11243.05</v>
      </c>
    </row>
    <row r="853" spans="2:4" x14ac:dyDescent="0.2">
      <c r="B853" s="155">
        <v>44971</v>
      </c>
      <c r="C853" s="156">
        <v>95.1</v>
      </c>
      <c r="D853" s="156">
        <v>32612.240000000002</v>
      </c>
    </row>
    <row r="854" spans="2:4" x14ac:dyDescent="0.2">
      <c r="B854" s="155">
        <v>44970</v>
      </c>
      <c r="C854" s="156">
        <v>95.49</v>
      </c>
      <c r="D854" s="156">
        <v>57853.760000000002</v>
      </c>
    </row>
    <row r="855" spans="2:4" x14ac:dyDescent="0.2">
      <c r="B855" s="155">
        <v>44967</v>
      </c>
      <c r="C855" s="156">
        <v>95.48</v>
      </c>
      <c r="D855" s="156">
        <v>8591.6200000000008</v>
      </c>
    </row>
    <row r="856" spans="2:4" x14ac:dyDescent="0.2">
      <c r="B856" s="155">
        <v>44966</v>
      </c>
      <c r="C856" s="156">
        <v>95.4</v>
      </c>
      <c r="D856" s="156">
        <v>64675.19</v>
      </c>
    </row>
    <row r="857" spans="2:4" x14ac:dyDescent="0.2">
      <c r="B857" s="155">
        <v>44965</v>
      </c>
      <c r="C857" s="156">
        <v>95.4</v>
      </c>
      <c r="D857" s="156">
        <v>47130.36</v>
      </c>
    </row>
    <row r="858" spans="2:4" x14ac:dyDescent="0.2">
      <c r="B858" s="155">
        <v>44964</v>
      </c>
      <c r="C858" s="156">
        <v>96</v>
      </c>
      <c r="D858" s="156">
        <v>66599.570000000007</v>
      </c>
    </row>
    <row r="859" spans="2:4" x14ac:dyDescent="0.2">
      <c r="B859" s="155">
        <v>44963</v>
      </c>
      <c r="C859" s="156">
        <v>95.35</v>
      </c>
      <c r="D859" s="156">
        <v>18427.849999999999</v>
      </c>
    </row>
    <row r="860" spans="2:4" x14ac:dyDescent="0.2">
      <c r="B860" s="155">
        <v>44960</v>
      </c>
      <c r="C860" s="156">
        <v>95.61</v>
      </c>
      <c r="D860" s="156">
        <v>31473.79</v>
      </c>
    </row>
    <row r="861" spans="2:4" x14ac:dyDescent="0.2">
      <c r="B861" s="155">
        <v>44959</v>
      </c>
      <c r="C861" s="156">
        <v>95.99</v>
      </c>
      <c r="D861" s="156">
        <v>14469.24</v>
      </c>
    </row>
    <row r="862" spans="2:4" x14ac:dyDescent="0.2">
      <c r="B862" s="155">
        <v>44958</v>
      </c>
      <c r="C862" s="156">
        <v>95.69</v>
      </c>
      <c r="D862" s="156">
        <v>22305.759999999998</v>
      </c>
    </row>
    <row r="863" spans="2:4" x14ac:dyDescent="0.2">
      <c r="B863" s="155">
        <v>44957</v>
      </c>
      <c r="C863" s="156">
        <v>95.99</v>
      </c>
      <c r="D863" s="156">
        <v>20277.689999999999</v>
      </c>
    </row>
    <row r="864" spans="2:4" x14ac:dyDescent="0.2">
      <c r="B864" s="155">
        <v>44956</v>
      </c>
      <c r="C864" s="156">
        <v>95.41</v>
      </c>
      <c r="D864" s="156">
        <v>42130.61</v>
      </c>
    </row>
    <row r="865" spans="2:4" x14ac:dyDescent="0.2">
      <c r="B865" s="155">
        <v>44953</v>
      </c>
      <c r="C865" s="156">
        <v>95.57</v>
      </c>
      <c r="D865" s="156">
        <v>55611.519999999997</v>
      </c>
    </row>
    <row r="866" spans="2:4" x14ac:dyDescent="0.2">
      <c r="B866" s="155">
        <v>44952</v>
      </c>
      <c r="C866" s="156">
        <v>95.5</v>
      </c>
      <c r="D866" s="156">
        <v>23938.51</v>
      </c>
    </row>
    <row r="867" spans="2:4" x14ac:dyDescent="0.2">
      <c r="B867" s="155">
        <v>44951</v>
      </c>
      <c r="C867" s="156">
        <v>95.26</v>
      </c>
      <c r="D867" s="156">
        <v>36293.61</v>
      </c>
    </row>
    <row r="868" spans="2:4" x14ac:dyDescent="0.2">
      <c r="B868" s="155">
        <v>44950</v>
      </c>
      <c r="C868" s="156">
        <v>95.59</v>
      </c>
      <c r="D868" s="156">
        <v>27153.16</v>
      </c>
    </row>
    <row r="869" spans="2:4" x14ac:dyDescent="0.2">
      <c r="B869" s="155">
        <v>44949</v>
      </c>
      <c r="C869" s="156">
        <v>95.69</v>
      </c>
      <c r="D869" s="156">
        <v>30899.03</v>
      </c>
    </row>
    <row r="870" spans="2:4" x14ac:dyDescent="0.2">
      <c r="B870" s="155">
        <v>44946</v>
      </c>
      <c r="C870" s="156">
        <v>95.67</v>
      </c>
      <c r="D870" s="156">
        <v>39894.03</v>
      </c>
    </row>
    <row r="871" spans="2:4" x14ac:dyDescent="0.2">
      <c r="B871" s="155">
        <v>44945</v>
      </c>
      <c r="C871" s="156">
        <v>95.6</v>
      </c>
      <c r="D871" s="156">
        <v>20087.89</v>
      </c>
    </row>
    <row r="872" spans="2:4" x14ac:dyDescent="0.2">
      <c r="B872" s="155">
        <v>44944</v>
      </c>
      <c r="C872" s="156">
        <v>95.6</v>
      </c>
      <c r="D872" s="156">
        <v>10037.370000000001</v>
      </c>
    </row>
    <row r="873" spans="2:4" x14ac:dyDescent="0.2">
      <c r="B873" s="155">
        <v>44943</v>
      </c>
      <c r="C873" s="156">
        <v>95</v>
      </c>
      <c r="D873" s="156">
        <v>42172.53</v>
      </c>
    </row>
    <row r="874" spans="2:4" x14ac:dyDescent="0.2">
      <c r="B874" s="155">
        <v>44942</v>
      </c>
      <c r="C874" s="156">
        <v>95.57</v>
      </c>
      <c r="D874" s="156">
        <v>25883.06</v>
      </c>
    </row>
    <row r="875" spans="2:4" x14ac:dyDescent="0.2">
      <c r="B875" s="155">
        <v>44939</v>
      </c>
      <c r="C875" s="156">
        <v>95.7</v>
      </c>
      <c r="D875" s="156">
        <v>65793.08</v>
      </c>
    </row>
    <row r="876" spans="2:4" x14ac:dyDescent="0.2">
      <c r="B876" s="155">
        <v>44938</v>
      </c>
      <c r="C876" s="156">
        <v>95.9</v>
      </c>
      <c r="D876" s="156">
        <v>79180.25</v>
      </c>
    </row>
    <row r="877" spans="2:4" x14ac:dyDescent="0.2">
      <c r="B877" s="155">
        <v>44937</v>
      </c>
      <c r="C877" s="156">
        <v>95.89</v>
      </c>
      <c r="D877" s="156">
        <v>54097.25</v>
      </c>
    </row>
    <row r="878" spans="2:4" x14ac:dyDescent="0.2">
      <c r="B878" s="155">
        <v>44936</v>
      </c>
      <c r="C878" s="156">
        <v>95.68</v>
      </c>
      <c r="D878" s="156">
        <v>13973.98</v>
      </c>
    </row>
    <row r="879" spans="2:4" x14ac:dyDescent="0.2">
      <c r="B879" s="155">
        <v>44935</v>
      </c>
      <c r="C879" s="156">
        <v>96</v>
      </c>
      <c r="D879" s="156">
        <v>52966.54</v>
      </c>
    </row>
    <row r="880" spans="2:4" x14ac:dyDescent="0.2">
      <c r="B880" s="155">
        <v>44932</v>
      </c>
      <c r="C880" s="156">
        <v>96.3</v>
      </c>
      <c r="D880" s="156">
        <v>110711.1</v>
      </c>
    </row>
    <row r="881" spans="2:4" x14ac:dyDescent="0.2">
      <c r="B881" s="155">
        <v>44931</v>
      </c>
      <c r="C881" s="156">
        <v>95.8</v>
      </c>
      <c r="D881" s="156">
        <v>22917.62</v>
      </c>
    </row>
    <row r="882" spans="2:4" x14ac:dyDescent="0.2">
      <c r="B882" s="155">
        <v>44930</v>
      </c>
      <c r="C882" s="156">
        <v>95.89</v>
      </c>
      <c r="D882" s="156">
        <v>52907.65</v>
      </c>
    </row>
    <row r="883" spans="2:4" x14ac:dyDescent="0.2">
      <c r="B883" s="155">
        <v>44929</v>
      </c>
      <c r="C883" s="156">
        <v>95.65</v>
      </c>
      <c r="D883" s="156">
        <v>30299.5</v>
      </c>
    </row>
    <row r="884" spans="2:4" x14ac:dyDescent="0.2">
      <c r="B884" s="155">
        <v>44928</v>
      </c>
      <c r="C884" s="156">
        <v>95.65</v>
      </c>
      <c r="D884" s="156">
        <v>41703.18</v>
      </c>
    </row>
    <row r="885" spans="2:4" x14ac:dyDescent="0.2">
      <c r="B885" s="155">
        <v>44924</v>
      </c>
      <c r="C885" s="156">
        <v>94.7</v>
      </c>
      <c r="D885" s="156">
        <v>26357.7</v>
      </c>
    </row>
    <row r="886" spans="2:4" x14ac:dyDescent="0.2">
      <c r="B886" s="155">
        <v>44923</v>
      </c>
      <c r="C886" s="156">
        <v>94.89</v>
      </c>
      <c r="D886" s="156">
        <v>10033.959999999999</v>
      </c>
    </row>
    <row r="887" spans="2:4" x14ac:dyDescent="0.2">
      <c r="B887" s="155">
        <v>44922</v>
      </c>
      <c r="C887" s="156">
        <v>94.7</v>
      </c>
      <c r="D887" s="156">
        <v>66040.160000000003</v>
      </c>
    </row>
    <row r="888" spans="2:4" x14ac:dyDescent="0.2">
      <c r="B888" s="155">
        <v>44921</v>
      </c>
      <c r="C888" s="156">
        <v>94.26</v>
      </c>
      <c r="D888" s="156">
        <v>50388.29</v>
      </c>
    </row>
    <row r="889" spans="2:4" x14ac:dyDescent="0.2">
      <c r="B889" s="155">
        <v>44918</v>
      </c>
      <c r="C889" s="156">
        <v>93.86</v>
      </c>
      <c r="D889" s="156">
        <v>33363.910000000003</v>
      </c>
    </row>
    <row r="890" spans="2:4" x14ac:dyDescent="0.2">
      <c r="B890" s="155">
        <v>44917</v>
      </c>
      <c r="C890" s="156">
        <v>93</v>
      </c>
      <c r="D890" s="156">
        <v>7594.63</v>
      </c>
    </row>
    <row r="891" spans="2:4" x14ac:dyDescent="0.2">
      <c r="B891" s="155">
        <v>44916</v>
      </c>
      <c r="C891" s="156">
        <v>92.99</v>
      </c>
      <c r="D891" s="156">
        <v>75286.070000000007</v>
      </c>
    </row>
    <row r="892" spans="2:4" x14ac:dyDescent="0.2">
      <c r="B892" s="155">
        <v>44915</v>
      </c>
      <c r="C892" s="156">
        <v>91.35</v>
      </c>
      <c r="D892" s="156">
        <v>171517.08</v>
      </c>
    </row>
    <row r="893" spans="2:4" x14ac:dyDescent="0.2">
      <c r="B893" s="155">
        <v>44914</v>
      </c>
      <c r="C893" s="156">
        <v>93</v>
      </c>
      <c r="D893" s="156">
        <v>230788.02</v>
      </c>
    </row>
    <row r="894" spans="2:4" x14ac:dyDescent="0.2">
      <c r="B894" s="155">
        <v>44911</v>
      </c>
      <c r="C894" s="156">
        <v>92.6</v>
      </c>
      <c r="D894" s="156">
        <v>31403.17</v>
      </c>
    </row>
    <row r="895" spans="2:4" x14ac:dyDescent="0.2">
      <c r="B895" s="155">
        <v>44910</v>
      </c>
      <c r="C895" s="156">
        <v>91.76</v>
      </c>
      <c r="D895" s="156">
        <v>21213.94</v>
      </c>
    </row>
    <row r="896" spans="2:4" x14ac:dyDescent="0.2">
      <c r="B896" s="155">
        <v>44909</v>
      </c>
      <c r="C896" s="156">
        <v>93.45</v>
      </c>
      <c r="D896" s="156">
        <v>21844.01</v>
      </c>
    </row>
    <row r="897" spans="2:4" x14ac:dyDescent="0.2">
      <c r="B897" s="155">
        <v>44908</v>
      </c>
      <c r="C897" s="156">
        <v>92.8</v>
      </c>
      <c r="D897" s="156">
        <v>34431.17</v>
      </c>
    </row>
    <row r="898" spans="2:4" x14ac:dyDescent="0.2">
      <c r="B898" s="155">
        <v>44907</v>
      </c>
      <c r="C898" s="156">
        <v>95.15</v>
      </c>
      <c r="D898" s="156">
        <v>66290.539999999994</v>
      </c>
    </row>
    <row r="899" spans="2:4" x14ac:dyDescent="0.2">
      <c r="B899" s="155">
        <v>44904</v>
      </c>
      <c r="C899" s="156">
        <v>92.84</v>
      </c>
      <c r="D899" s="156">
        <v>28718.46</v>
      </c>
    </row>
    <row r="900" spans="2:4" x14ac:dyDescent="0.2">
      <c r="B900" s="155">
        <v>44903</v>
      </c>
      <c r="C900" s="156">
        <v>94.99</v>
      </c>
      <c r="D900" s="156">
        <v>33947.78</v>
      </c>
    </row>
    <row r="901" spans="2:4" x14ac:dyDescent="0.2">
      <c r="B901" s="155">
        <v>44902</v>
      </c>
      <c r="C901" s="156">
        <v>95.78</v>
      </c>
      <c r="D901" s="156">
        <v>41156.15</v>
      </c>
    </row>
    <row r="902" spans="2:4" x14ac:dyDescent="0.2">
      <c r="B902" s="155">
        <v>44901</v>
      </c>
      <c r="C902" s="156">
        <v>95.6</v>
      </c>
      <c r="D902" s="156">
        <v>44036.84</v>
      </c>
    </row>
    <row r="903" spans="2:4" x14ac:dyDescent="0.2">
      <c r="B903" s="155">
        <v>44900</v>
      </c>
      <c r="C903" s="156">
        <v>95.5</v>
      </c>
      <c r="D903" s="156">
        <v>23903.4</v>
      </c>
    </row>
    <row r="904" spans="2:4" x14ac:dyDescent="0.2">
      <c r="B904" s="155">
        <v>44897</v>
      </c>
      <c r="C904" s="156">
        <v>95.39</v>
      </c>
      <c r="D904" s="156">
        <v>98166.14</v>
      </c>
    </row>
    <row r="905" spans="2:4" x14ac:dyDescent="0.2">
      <c r="B905" s="155">
        <v>44896</v>
      </c>
      <c r="C905" s="156">
        <v>93.76</v>
      </c>
      <c r="D905" s="156">
        <v>32334.400000000001</v>
      </c>
    </row>
    <row r="906" spans="2:4" x14ac:dyDescent="0.2">
      <c r="B906" s="155">
        <v>44895</v>
      </c>
      <c r="C906" s="156">
        <v>93.89</v>
      </c>
      <c r="D906" s="156">
        <v>24999.759999999998</v>
      </c>
    </row>
    <row r="907" spans="2:4" x14ac:dyDescent="0.2">
      <c r="B907" s="155">
        <v>44894</v>
      </c>
      <c r="C907" s="156">
        <v>93.69</v>
      </c>
      <c r="D907" s="156">
        <v>11834.7</v>
      </c>
    </row>
    <row r="908" spans="2:4" x14ac:dyDescent="0.2">
      <c r="B908" s="155">
        <v>44893</v>
      </c>
      <c r="C908" s="156">
        <v>94</v>
      </c>
      <c r="D908" s="156">
        <v>33671.31</v>
      </c>
    </row>
    <row r="909" spans="2:4" x14ac:dyDescent="0.2">
      <c r="B909" s="155">
        <v>44890</v>
      </c>
      <c r="C909" s="156">
        <v>93.2</v>
      </c>
      <c r="D909" s="156">
        <v>26484.33</v>
      </c>
    </row>
    <row r="910" spans="2:4" x14ac:dyDescent="0.2">
      <c r="B910" s="155">
        <v>44889</v>
      </c>
      <c r="C910" s="156">
        <v>92.67</v>
      </c>
      <c r="D910" s="156">
        <v>3909.56</v>
      </c>
    </row>
    <row r="911" spans="2:4" x14ac:dyDescent="0.2">
      <c r="B911" s="155">
        <v>44888</v>
      </c>
      <c r="C911" s="156">
        <v>92.6</v>
      </c>
      <c r="D911" s="156">
        <v>30035.45</v>
      </c>
    </row>
    <row r="912" spans="2:4" x14ac:dyDescent="0.2">
      <c r="B912" s="155">
        <v>44887</v>
      </c>
      <c r="C912" s="156">
        <v>92.42</v>
      </c>
      <c r="D912" s="156">
        <v>38848.74</v>
      </c>
    </row>
    <row r="913" spans="2:4" x14ac:dyDescent="0.2">
      <c r="B913" s="155">
        <v>44886</v>
      </c>
      <c r="C913" s="156">
        <v>92.05</v>
      </c>
      <c r="D913" s="156">
        <v>51613.24</v>
      </c>
    </row>
    <row r="914" spans="2:4" x14ac:dyDescent="0.2">
      <c r="B914" s="155">
        <v>44883</v>
      </c>
      <c r="C914" s="156">
        <v>92.33</v>
      </c>
      <c r="D914" s="156">
        <v>39450.44</v>
      </c>
    </row>
    <row r="915" spans="2:4" x14ac:dyDescent="0.2">
      <c r="B915" s="155">
        <v>44882</v>
      </c>
      <c r="C915" s="156">
        <v>91.2</v>
      </c>
      <c r="D915" s="156">
        <v>405943.08</v>
      </c>
    </row>
    <row r="916" spans="2:4" x14ac:dyDescent="0.2">
      <c r="B916" s="155">
        <v>44881</v>
      </c>
      <c r="C916" s="156">
        <v>92</v>
      </c>
      <c r="D916" s="156">
        <v>198742.79</v>
      </c>
    </row>
    <row r="917" spans="2:4" x14ac:dyDescent="0.2">
      <c r="B917" s="155">
        <v>44879</v>
      </c>
      <c r="C917" s="156">
        <v>92.81</v>
      </c>
      <c r="D917" s="156">
        <v>49904.46</v>
      </c>
    </row>
    <row r="918" spans="2:4" x14ac:dyDescent="0.2">
      <c r="B918" s="155">
        <v>44876</v>
      </c>
      <c r="C918" s="156">
        <v>92.6</v>
      </c>
      <c r="D918" s="156">
        <v>198013.16</v>
      </c>
    </row>
    <row r="919" spans="2:4" x14ac:dyDescent="0.2">
      <c r="B919" s="155">
        <v>44875</v>
      </c>
      <c r="C919" s="156">
        <v>93</v>
      </c>
      <c r="D919" s="156">
        <v>61329.67</v>
      </c>
    </row>
    <row r="920" spans="2:4" x14ac:dyDescent="0.2">
      <c r="B920" s="155">
        <v>44874</v>
      </c>
      <c r="C920" s="156">
        <v>92.65</v>
      </c>
      <c r="D920" s="156">
        <v>12839.71</v>
      </c>
    </row>
    <row r="921" spans="2:4" x14ac:dyDescent="0.2">
      <c r="B921" s="155">
        <v>44873</v>
      </c>
      <c r="C921" s="156">
        <v>93.84</v>
      </c>
      <c r="D921" s="156">
        <v>53998.03</v>
      </c>
    </row>
    <row r="922" spans="2:4" x14ac:dyDescent="0.2">
      <c r="B922" s="155">
        <v>44872</v>
      </c>
      <c r="C922" s="156">
        <v>93.17</v>
      </c>
      <c r="D922" s="156">
        <v>183056.93</v>
      </c>
    </row>
    <row r="923" spans="2:4" x14ac:dyDescent="0.2">
      <c r="B923" s="155">
        <v>44869</v>
      </c>
      <c r="C923" s="156">
        <v>94.49</v>
      </c>
      <c r="D923" s="156">
        <v>25112.83</v>
      </c>
    </row>
    <row r="924" spans="2:4" x14ac:dyDescent="0.2">
      <c r="B924" s="155">
        <v>44868</v>
      </c>
      <c r="C924" s="156">
        <v>94.48</v>
      </c>
      <c r="D924" s="156">
        <v>57593.1</v>
      </c>
    </row>
    <row r="925" spans="2:4" x14ac:dyDescent="0.2">
      <c r="B925" s="155">
        <v>44866</v>
      </c>
      <c r="C925" s="156">
        <v>93.95</v>
      </c>
      <c r="D925" s="156">
        <v>15921.87</v>
      </c>
    </row>
    <row r="926" spans="2:4" x14ac:dyDescent="0.2">
      <c r="B926" s="155">
        <v>44865</v>
      </c>
      <c r="C926" s="156">
        <v>93.4</v>
      </c>
      <c r="D926" s="156">
        <v>35589.01</v>
      </c>
    </row>
    <row r="927" spans="2:4" x14ac:dyDescent="0.2">
      <c r="B927" s="155">
        <v>44862</v>
      </c>
      <c r="C927" s="156">
        <v>93.69</v>
      </c>
      <c r="D927" s="156">
        <v>321285.81</v>
      </c>
    </row>
    <row r="928" spans="2:4" x14ac:dyDescent="0.2">
      <c r="B928" s="155">
        <v>44861</v>
      </c>
      <c r="C928" s="156">
        <v>93.86</v>
      </c>
      <c r="D928" s="156">
        <v>243580.06</v>
      </c>
    </row>
    <row r="929" spans="2:4" x14ac:dyDescent="0.2">
      <c r="B929" s="155">
        <v>44860</v>
      </c>
      <c r="C929" s="156">
        <v>93.65</v>
      </c>
      <c r="D929" s="156">
        <v>53646.93</v>
      </c>
    </row>
    <row r="930" spans="2:4" x14ac:dyDescent="0.2">
      <c r="B930" s="155">
        <v>44859</v>
      </c>
      <c r="C930" s="156">
        <v>93.84</v>
      </c>
      <c r="D930" s="156">
        <v>125445.63</v>
      </c>
    </row>
    <row r="931" spans="2:4" x14ac:dyDescent="0.2">
      <c r="B931" s="155">
        <v>44858</v>
      </c>
      <c r="C931" s="156">
        <v>93.67</v>
      </c>
      <c r="D931" s="156">
        <v>52987.91</v>
      </c>
    </row>
    <row r="932" spans="2:4" x14ac:dyDescent="0.2">
      <c r="B932" s="155">
        <v>44855</v>
      </c>
      <c r="C932" s="156">
        <v>93.99</v>
      </c>
      <c r="D932" s="156">
        <v>38478.39</v>
      </c>
    </row>
    <row r="933" spans="2:4" x14ac:dyDescent="0.2">
      <c r="B933" s="155">
        <v>44854</v>
      </c>
      <c r="C933" s="156">
        <v>94</v>
      </c>
      <c r="D933" s="156">
        <v>38637.269999999997</v>
      </c>
    </row>
    <row r="934" spans="2:4" x14ac:dyDescent="0.2">
      <c r="B934" s="155">
        <v>44853</v>
      </c>
      <c r="C934" s="156">
        <v>94.1</v>
      </c>
      <c r="D934" s="156">
        <v>32750.48</v>
      </c>
    </row>
    <row r="935" spans="2:4" x14ac:dyDescent="0.2">
      <c r="B935" s="155">
        <v>44852</v>
      </c>
      <c r="C935" s="156">
        <v>94</v>
      </c>
      <c r="D935" s="156">
        <v>135598.93</v>
      </c>
    </row>
    <row r="936" spans="2:4" x14ac:dyDescent="0.2">
      <c r="B936" s="155">
        <v>44851</v>
      </c>
      <c r="C936" s="156">
        <v>94.69</v>
      </c>
      <c r="D936" s="156">
        <v>96647.99</v>
      </c>
    </row>
    <row r="937" spans="2:4" x14ac:dyDescent="0.2">
      <c r="B937" s="155">
        <v>44848</v>
      </c>
      <c r="C937" s="156">
        <v>94.01</v>
      </c>
      <c r="D937" s="156">
        <v>115989.73</v>
      </c>
    </row>
    <row r="938" spans="2:4" x14ac:dyDescent="0.2">
      <c r="B938" s="155">
        <v>44847</v>
      </c>
      <c r="C938" s="156">
        <v>94.74</v>
      </c>
      <c r="D938" s="156">
        <v>124588.5</v>
      </c>
    </row>
    <row r="939" spans="2:4" x14ac:dyDescent="0.2">
      <c r="B939" s="155">
        <v>44845</v>
      </c>
      <c r="C939" s="156">
        <v>94.5</v>
      </c>
      <c r="D939" s="156">
        <v>142786.60999999999</v>
      </c>
    </row>
    <row r="940" spans="2:4" x14ac:dyDescent="0.2">
      <c r="B940" s="155">
        <v>44844</v>
      </c>
      <c r="C940" s="156">
        <v>95.2</v>
      </c>
      <c r="D940" s="156">
        <v>142202.04</v>
      </c>
    </row>
    <row r="941" spans="2:4" x14ac:dyDescent="0.2">
      <c r="B941" s="155">
        <v>44841</v>
      </c>
      <c r="C941" s="156">
        <v>95.21</v>
      </c>
      <c r="D941" s="156">
        <v>123351.78</v>
      </c>
    </row>
    <row r="942" spans="2:4" x14ac:dyDescent="0.2">
      <c r="B942" s="155">
        <v>44840</v>
      </c>
      <c r="C942" s="156">
        <v>96.5</v>
      </c>
      <c r="D942" s="156">
        <v>57782.27</v>
      </c>
    </row>
    <row r="943" spans="2:4" x14ac:dyDescent="0.2">
      <c r="B943" s="155">
        <v>44839</v>
      </c>
      <c r="C943" s="156">
        <v>96.61</v>
      </c>
      <c r="D943" s="156">
        <v>48878.46</v>
      </c>
    </row>
    <row r="944" spans="2:4" x14ac:dyDescent="0.2">
      <c r="B944" s="155">
        <v>44838</v>
      </c>
      <c r="C944" s="156">
        <v>96.57</v>
      </c>
      <c r="D944" s="156">
        <v>71961.31</v>
      </c>
    </row>
    <row r="945" spans="2:4" x14ac:dyDescent="0.2">
      <c r="B945" s="155">
        <v>44837</v>
      </c>
      <c r="C945" s="156">
        <v>96.29</v>
      </c>
      <c r="D945" s="156">
        <v>57371.83</v>
      </c>
    </row>
    <row r="946" spans="2:4" x14ac:dyDescent="0.2">
      <c r="B946" s="155">
        <v>44834</v>
      </c>
      <c r="C946" s="156">
        <v>96.49</v>
      </c>
      <c r="D946" s="156">
        <v>25597.29</v>
      </c>
    </row>
    <row r="947" spans="2:4" x14ac:dyDescent="0.2">
      <c r="B947" s="155">
        <v>44833</v>
      </c>
      <c r="C947" s="156">
        <v>96.6</v>
      </c>
      <c r="D947" s="156">
        <v>14307.62</v>
      </c>
    </row>
    <row r="948" spans="2:4" x14ac:dyDescent="0.2">
      <c r="B948" s="155">
        <v>44832</v>
      </c>
      <c r="C948" s="156">
        <v>96.77</v>
      </c>
      <c r="D948" s="156">
        <v>11991.26</v>
      </c>
    </row>
    <row r="949" spans="2:4" x14ac:dyDescent="0.2">
      <c r="B949" s="155">
        <v>44831</v>
      </c>
      <c r="C949" s="156">
        <v>96.7</v>
      </c>
      <c r="D949" s="156">
        <v>19639.97</v>
      </c>
    </row>
    <row r="950" spans="2:4" x14ac:dyDescent="0.2">
      <c r="B950" s="155">
        <v>44830</v>
      </c>
      <c r="C950" s="156">
        <v>96.51</v>
      </c>
      <c r="D950" s="156">
        <v>56307.75</v>
      </c>
    </row>
    <row r="951" spans="2:4" x14ac:dyDescent="0.2">
      <c r="B951" s="155">
        <v>44827</v>
      </c>
      <c r="C951" s="156">
        <v>96.62</v>
      </c>
      <c r="D951" s="156">
        <v>349367.56</v>
      </c>
    </row>
    <row r="952" spans="2:4" x14ac:dyDescent="0.2">
      <c r="B952" s="155">
        <v>44826</v>
      </c>
      <c r="C952" s="156">
        <v>96.76</v>
      </c>
      <c r="D952" s="156">
        <v>63585.98</v>
      </c>
    </row>
    <row r="953" spans="2:4" x14ac:dyDescent="0.2">
      <c r="B953" s="155">
        <v>44825</v>
      </c>
      <c r="C953" s="156">
        <v>97.5</v>
      </c>
      <c r="D953" s="156">
        <v>29533.59</v>
      </c>
    </row>
    <row r="954" spans="2:4" x14ac:dyDescent="0.2">
      <c r="B954" s="155">
        <v>44824</v>
      </c>
      <c r="C954" s="156">
        <v>96.85</v>
      </c>
      <c r="D954" s="156">
        <v>651408.57999999996</v>
      </c>
    </row>
    <row r="955" spans="2:4" x14ac:dyDescent="0.2">
      <c r="B955" s="155">
        <v>44823</v>
      </c>
      <c r="C955" s="156">
        <v>97.03</v>
      </c>
      <c r="D955" s="156">
        <v>30053.99</v>
      </c>
    </row>
    <row r="956" spans="2:4" x14ac:dyDescent="0.2">
      <c r="B956" s="155">
        <v>44820</v>
      </c>
      <c r="C956" s="156">
        <v>97.1</v>
      </c>
      <c r="D956" s="156">
        <v>47162.38</v>
      </c>
    </row>
    <row r="957" spans="2:4" x14ac:dyDescent="0.2">
      <c r="B957" s="155">
        <v>44819</v>
      </c>
      <c r="C957" s="156">
        <v>96.7</v>
      </c>
      <c r="D957" s="156">
        <v>94227.59</v>
      </c>
    </row>
    <row r="958" spans="2:4" x14ac:dyDescent="0.2">
      <c r="B958" s="155">
        <v>44818</v>
      </c>
      <c r="C958" s="156">
        <v>96.5</v>
      </c>
      <c r="D958" s="156">
        <v>67955.17</v>
      </c>
    </row>
    <row r="959" spans="2:4" x14ac:dyDescent="0.2">
      <c r="B959" s="155">
        <v>44817</v>
      </c>
      <c r="C959" s="156">
        <v>97.16</v>
      </c>
      <c r="D959" s="156">
        <v>61622.59</v>
      </c>
    </row>
    <row r="960" spans="2:4" x14ac:dyDescent="0.2">
      <c r="B960" s="155">
        <v>44816</v>
      </c>
      <c r="C960" s="156">
        <v>96.77</v>
      </c>
      <c r="D960" s="156">
        <v>180328.23</v>
      </c>
    </row>
    <row r="961" spans="2:4" x14ac:dyDescent="0.2">
      <c r="B961" s="155">
        <v>44813</v>
      </c>
      <c r="C961" s="156">
        <v>97.01</v>
      </c>
      <c r="D961" s="156">
        <v>62605.25</v>
      </c>
    </row>
    <row r="962" spans="2:4" x14ac:dyDescent="0.2">
      <c r="B962" s="155">
        <v>44812</v>
      </c>
      <c r="C962" s="156">
        <v>98.3</v>
      </c>
      <c r="D962" s="156">
        <v>68891.88</v>
      </c>
    </row>
    <row r="963" spans="2:4" x14ac:dyDescent="0.2">
      <c r="B963" s="155">
        <v>44810</v>
      </c>
      <c r="C963" s="156">
        <v>98.69</v>
      </c>
      <c r="D963" s="156">
        <v>498370.73</v>
      </c>
    </row>
    <row r="964" spans="2:4" x14ac:dyDescent="0.2">
      <c r="B964" s="155">
        <v>44809</v>
      </c>
      <c r="C964" s="156">
        <v>98.94</v>
      </c>
      <c r="D964" s="156">
        <v>18895.93</v>
      </c>
    </row>
    <row r="965" spans="2:4" x14ac:dyDescent="0.2">
      <c r="B965" s="155">
        <v>44806</v>
      </c>
      <c r="C965" s="156">
        <v>98.99</v>
      </c>
      <c r="D965" s="156">
        <v>61097.03</v>
      </c>
    </row>
    <row r="966" spans="2:4" x14ac:dyDescent="0.2">
      <c r="B966" s="155">
        <v>44805</v>
      </c>
      <c r="C966" s="156">
        <v>98.63</v>
      </c>
      <c r="D966" s="156">
        <v>56257.45</v>
      </c>
    </row>
    <row r="967" spans="2:4" x14ac:dyDescent="0.2">
      <c r="B967" s="155">
        <v>44804</v>
      </c>
      <c r="C967" s="156">
        <v>98.17</v>
      </c>
      <c r="D967" s="156">
        <v>66905.06</v>
      </c>
    </row>
    <row r="968" spans="2:4" x14ac:dyDescent="0.2">
      <c r="B968" s="155">
        <v>44803</v>
      </c>
      <c r="C968" s="156">
        <v>98.16</v>
      </c>
      <c r="D968" s="156">
        <v>75585.88</v>
      </c>
    </row>
    <row r="969" spans="2:4" x14ac:dyDescent="0.2">
      <c r="B969" s="155">
        <v>44802</v>
      </c>
      <c r="C969" s="156">
        <v>97.93</v>
      </c>
      <c r="D969" s="156">
        <v>92727.45</v>
      </c>
    </row>
    <row r="970" spans="2:4" x14ac:dyDescent="0.2">
      <c r="B970" s="155">
        <v>44799</v>
      </c>
      <c r="C970" s="156">
        <v>97.95</v>
      </c>
      <c r="D970" s="156">
        <v>49838.83</v>
      </c>
    </row>
    <row r="971" spans="2:4" x14ac:dyDescent="0.2">
      <c r="B971" s="155">
        <v>44798</v>
      </c>
      <c r="C971" s="156">
        <v>97.52</v>
      </c>
      <c r="D971" s="156">
        <v>52395.14</v>
      </c>
    </row>
    <row r="972" spans="2:4" x14ac:dyDescent="0.2">
      <c r="B972" s="155">
        <v>44797</v>
      </c>
      <c r="C972" s="156">
        <v>98</v>
      </c>
      <c r="D972" s="156">
        <v>149726.22</v>
      </c>
    </row>
    <row r="973" spans="2:4" x14ac:dyDescent="0.2">
      <c r="B973" s="155">
        <v>44796</v>
      </c>
      <c r="C973" s="156">
        <v>97.57</v>
      </c>
      <c r="D973" s="156">
        <v>100990.78</v>
      </c>
    </row>
    <row r="974" spans="2:4" x14ac:dyDescent="0.2">
      <c r="B974" s="155">
        <v>44795</v>
      </c>
      <c r="C974" s="156">
        <v>97.8</v>
      </c>
      <c r="D974" s="156">
        <v>52130.75</v>
      </c>
    </row>
    <row r="975" spans="2:4" x14ac:dyDescent="0.2">
      <c r="B975" s="155">
        <v>44792</v>
      </c>
      <c r="C975" s="156">
        <v>97.6</v>
      </c>
      <c r="D975" s="156">
        <v>90888.52</v>
      </c>
    </row>
    <row r="976" spans="2:4" x14ac:dyDescent="0.2">
      <c r="B976" s="155">
        <v>44791</v>
      </c>
      <c r="C976" s="156">
        <v>97.4</v>
      </c>
      <c r="D976" s="156">
        <v>82633.38</v>
      </c>
    </row>
    <row r="977" spans="2:4" x14ac:dyDescent="0.2">
      <c r="B977" s="155">
        <v>44790</v>
      </c>
      <c r="C977" s="156">
        <v>97.8</v>
      </c>
      <c r="D977" s="156">
        <v>52329.06</v>
      </c>
    </row>
    <row r="978" spans="2:4" x14ac:dyDescent="0.2">
      <c r="B978" s="155">
        <v>44789</v>
      </c>
      <c r="C978" s="156">
        <v>97.5</v>
      </c>
      <c r="D978" s="156">
        <v>105504.99</v>
      </c>
    </row>
    <row r="979" spans="2:4" x14ac:dyDescent="0.2">
      <c r="B979" s="155">
        <v>44788</v>
      </c>
      <c r="C979" s="156">
        <v>97.5</v>
      </c>
      <c r="D979" s="156">
        <v>66513.16</v>
      </c>
    </row>
    <row r="980" spans="2:4" x14ac:dyDescent="0.2">
      <c r="B980" s="155">
        <v>44785</v>
      </c>
      <c r="C980" s="156">
        <v>97.83</v>
      </c>
      <c r="D980" s="156">
        <v>287921.7</v>
      </c>
    </row>
    <row r="981" spans="2:4" x14ac:dyDescent="0.2">
      <c r="B981" s="155">
        <v>44784</v>
      </c>
      <c r="C981" s="156">
        <v>97.44</v>
      </c>
      <c r="D981" s="156">
        <v>109813.22</v>
      </c>
    </row>
    <row r="982" spans="2:4" x14ac:dyDescent="0.2">
      <c r="B982" s="155">
        <v>44783</v>
      </c>
      <c r="C982" s="156">
        <v>97.6</v>
      </c>
      <c r="D982" s="156">
        <v>57796.02</v>
      </c>
    </row>
    <row r="983" spans="2:4" x14ac:dyDescent="0.2">
      <c r="B983" s="155">
        <v>44782</v>
      </c>
      <c r="C983" s="156">
        <v>97.8</v>
      </c>
      <c r="D983" s="156">
        <v>105344</v>
      </c>
    </row>
    <row r="984" spans="2:4" x14ac:dyDescent="0.2">
      <c r="B984" s="155">
        <v>44781</v>
      </c>
      <c r="C984" s="156">
        <v>97.7</v>
      </c>
      <c r="D984" s="156">
        <v>183571.06</v>
      </c>
    </row>
    <row r="985" spans="2:4" x14ac:dyDescent="0.2">
      <c r="B985" s="155">
        <v>44778</v>
      </c>
      <c r="C985" s="156">
        <v>98.88</v>
      </c>
      <c r="D985" s="156">
        <v>312131.5</v>
      </c>
    </row>
    <row r="986" spans="2:4" x14ac:dyDescent="0.2">
      <c r="B986" s="155">
        <v>44777</v>
      </c>
      <c r="C986" s="156">
        <v>99.7</v>
      </c>
      <c r="D986" s="156">
        <v>127543.85</v>
      </c>
    </row>
    <row r="987" spans="2:4" x14ac:dyDescent="0.2">
      <c r="B987" s="155">
        <v>44776</v>
      </c>
      <c r="C987" s="156">
        <v>99.74</v>
      </c>
      <c r="D987" s="156">
        <v>216223.46</v>
      </c>
    </row>
    <row r="988" spans="2:4" x14ac:dyDescent="0.2">
      <c r="B988" s="155">
        <v>44775</v>
      </c>
      <c r="C988" s="156">
        <v>99.73</v>
      </c>
      <c r="D988" s="156">
        <v>216930.63</v>
      </c>
    </row>
    <row r="989" spans="2:4" x14ac:dyDescent="0.2">
      <c r="B989" s="155">
        <v>44774</v>
      </c>
      <c r="C989" s="156">
        <v>99.23</v>
      </c>
      <c r="D989" s="156">
        <v>1439318.35</v>
      </c>
    </row>
    <row r="990" spans="2:4" x14ac:dyDescent="0.2">
      <c r="B990" s="155">
        <v>44771</v>
      </c>
      <c r="C990" s="156">
        <v>99.45</v>
      </c>
      <c r="D990" s="156">
        <v>351169.5</v>
      </c>
    </row>
    <row r="991" spans="2:4" x14ac:dyDescent="0.2">
      <c r="B991" s="155">
        <v>44770</v>
      </c>
      <c r="C991" s="156">
        <v>99.58</v>
      </c>
      <c r="D991" s="156">
        <v>1162054.25</v>
      </c>
    </row>
    <row r="992" spans="2:4" x14ac:dyDescent="0.2">
      <c r="B992" s="155">
        <v>44769</v>
      </c>
      <c r="C992" s="156">
        <v>99.71</v>
      </c>
      <c r="D992" s="156">
        <v>134850.78</v>
      </c>
    </row>
    <row r="993" spans="2:4" x14ac:dyDescent="0.2">
      <c r="B993" s="155">
        <v>44768</v>
      </c>
      <c r="C993" s="156">
        <v>99.69</v>
      </c>
      <c r="D993" s="156">
        <v>118679.96</v>
      </c>
    </row>
    <row r="994" spans="2:4" x14ac:dyDescent="0.2">
      <c r="B994" s="155">
        <v>44767</v>
      </c>
      <c r="C994" s="156">
        <v>99.52</v>
      </c>
      <c r="D994" s="156">
        <v>62397.05</v>
      </c>
    </row>
    <row r="995" spans="2:4" x14ac:dyDescent="0.2">
      <c r="B995" s="155">
        <v>44764</v>
      </c>
      <c r="C995" s="156">
        <v>99.21</v>
      </c>
      <c r="D995" s="156">
        <v>226510.34</v>
      </c>
    </row>
    <row r="996" spans="2:4" x14ac:dyDescent="0.2">
      <c r="B996" s="155">
        <v>44763</v>
      </c>
      <c r="C996" s="156">
        <v>99.5</v>
      </c>
      <c r="D996" s="156">
        <v>88496.95</v>
      </c>
    </row>
    <row r="997" spans="2:4" x14ac:dyDescent="0.2">
      <c r="B997" s="155">
        <v>44762</v>
      </c>
      <c r="C997" s="156">
        <v>99.71</v>
      </c>
      <c r="D997" s="156">
        <v>104685.69</v>
      </c>
    </row>
    <row r="998" spans="2:4" x14ac:dyDescent="0.2">
      <c r="B998" s="155">
        <v>44761</v>
      </c>
      <c r="C998" s="156">
        <v>99.58</v>
      </c>
      <c r="D998" s="156">
        <v>69375.509999999995</v>
      </c>
    </row>
    <row r="999" spans="2:4" x14ac:dyDescent="0.2">
      <c r="B999" s="155">
        <v>44760</v>
      </c>
      <c r="C999" s="156">
        <v>99.42</v>
      </c>
      <c r="D999" s="156">
        <v>126183.3</v>
      </c>
    </row>
    <row r="1000" spans="2:4" x14ac:dyDescent="0.2">
      <c r="B1000" s="155">
        <v>44757</v>
      </c>
      <c r="C1000" s="156">
        <v>99.17</v>
      </c>
      <c r="D1000" s="156">
        <v>115265.88</v>
      </c>
    </row>
    <row r="1001" spans="2:4" x14ac:dyDescent="0.2">
      <c r="B1001" s="155">
        <v>44756</v>
      </c>
      <c r="C1001" s="156">
        <v>99.35</v>
      </c>
      <c r="D1001" s="156">
        <v>85908.2</v>
      </c>
    </row>
    <row r="1002" spans="2:4" x14ac:dyDescent="0.2">
      <c r="B1002" s="155">
        <v>44755</v>
      </c>
      <c r="C1002" s="156">
        <v>99.37</v>
      </c>
      <c r="D1002" s="156">
        <v>101562.01</v>
      </c>
    </row>
    <row r="1003" spans="2:4" x14ac:dyDescent="0.2">
      <c r="B1003" s="155">
        <v>44754</v>
      </c>
      <c r="C1003" s="156">
        <v>98.82</v>
      </c>
      <c r="D1003" s="156">
        <v>46799.21</v>
      </c>
    </row>
    <row r="1004" spans="2:4" x14ac:dyDescent="0.2">
      <c r="B1004" s="155">
        <v>44753</v>
      </c>
      <c r="C1004" s="156">
        <v>98.37</v>
      </c>
      <c r="D1004" s="156">
        <v>126511.35</v>
      </c>
    </row>
    <row r="1005" spans="2:4" x14ac:dyDescent="0.2">
      <c r="B1005" s="155">
        <v>44750</v>
      </c>
      <c r="C1005" s="156">
        <v>97.89</v>
      </c>
      <c r="D1005" s="156">
        <v>285357.02</v>
      </c>
    </row>
    <row r="1006" spans="2:4" x14ac:dyDescent="0.2">
      <c r="B1006" s="155">
        <v>44749</v>
      </c>
      <c r="C1006" s="156">
        <v>100.21</v>
      </c>
      <c r="D1006" s="156">
        <v>312886.75</v>
      </c>
    </row>
    <row r="1007" spans="2:4" x14ac:dyDescent="0.2">
      <c r="B1007" s="155">
        <v>44748</v>
      </c>
      <c r="C1007" s="156">
        <v>100.05</v>
      </c>
      <c r="D1007" s="156">
        <v>226688.63</v>
      </c>
    </row>
    <row r="1008" spans="2:4" x14ac:dyDescent="0.2">
      <c r="B1008" s="155">
        <v>44747</v>
      </c>
      <c r="C1008" s="156">
        <v>100.01</v>
      </c>
      <c r="D1008" s="156">
        <v>276114.78999999998</v>
      </c>
    </row>
    <row r="1009" spans="2:4" x14ac:dyDescent="0.2">
      <c r="B1009" s="155">
        <v>44746</v>
      </c>
      <c r="C1009" s="156">
        <v>99.9</v>
      </c>
      <c r="D1009" s="156">
        <v>210737.99</v>
      </c>
    </row>
    <row r="1010" spans="2:4" x14ac:dyDescent="0.2">
      <c r="B1010" s="155">
        <v>44743</v>
      </c>
      <c r="C1010" s="156">
        <v>99.93</v>
      </c>
      <c r="D1010" s="156">
        <v>166177.22</v>
      </c>
    </row>
    <row r="1011" spans="2:4" x14ac:dyDescent="0.2">
      <c r="B1011" s="155">
        <v>44742</v>
      </c>
      <c r="C1011" s="156">
        <v>99.99</v>
      </c>
      <c r="D1011" s="156">
        <v>109374.58</v>
      </c>
    </row>
    <row r="1012" spans="2:4" x14ac:dyDescent="0.2">
      <c r="B1012" s="155">
        <v>44741</v>
      </c>
      <c r="C1012" s="156">
        <v>99.98</v>
      </c>
      <c r="D1012" s="156">
        <v>233165.95</v>
      </c>
    </row>
    <row r="1013" spans="2:4" x14ac:dyDescent="0.2">
      <c r="B1013" s="155">
        <v>44740</v>
      </c>
      <c r="C1013" s="156">
        <v>99.98</v>
      </c>
      <c r="D1013" s="156">
        <v>150125.04</v>
      </c>
    </row>
    <row r="1014" spans="2:4" x14ac:dyDescent="0.2">
      <c r="B1014" s="155">
        <v>44739</v>
      </c>
      <c r="C1014" s="156">
        <v>99.93</v>
      </c>
      <c r="D1014" s="156">
        <v>186202.77</v>
      </c>
    </row>
    <row r="1015" spans="2:4" x14ac:dyDescent="0.2">
      <c r="B1015" s="155">
        <v>44736</v>
      </c>
      <c r="C1015" s="156">
        <v>99.95</v>
      </c>
      <c r="D1015" s="156">
        <v>74309.66</v>
      </c>
    </row>
    <row r="1016" spans="2:4" x14ac:dyDescent="0.2">
      <c r="B1016" s="155">
        <v>44735</v>
      </c>
      <c r="C1016" s="156">
        <v>99.8</v>
      </c>
      <c r="D1016" s="156">
        <v>47002.29</v>
      </c>
    </row>
    <row r="1017" spans="2:4" x14ac:dyDescent="0.2">
      <c r="B1017" s="155">
        <v>44734</v>
      </c>
      <c r="C1017" s="156">
        <v>99.23</v>
      </c>
      <c r="D1017" s="156">
        <v>115772.67</v>
      </c>
    </row>
    <row r="1018" spans="2:4" x14ac:dyDescent="0.2">
      <c r="B1018" s="155">
        <v>44733</v>
      </c>
      <c r="C1018" s="156">
        <v>99.33</v>
      </c>
      <c r="D1018" s="156">
        <v>176183.57</v>
      </c>
    </row>
    <row r="1019" spans="2:4" x14ac:dyDescent="0.2">
      <c r="B1019" s="155">
        <v>44732</v>
      </c>
      <c r="C1019" s="156">
        <v>99.3</v>
      </c>
      <c r="D1019" s="156">
        <v>126438.07</v>
      </c>
    </row>
    <row r="1020" spans="2:4" x14ac:dyDescent="0.2">
      <c r="B1020" s="155">
        <v>44729</v>
      </c>
      <c r="C1020" s="156">
        <v>98.83</v>
      </c>
      <c r="D1020" s="156">
        <v>48637.919999999998</v>
      </c>
    </row>
    <row r="1021" spans="2:4" x14ac:dyDescent="0.2">
      <c r="B1021" s="155">
        <v>44727</v>
      </c>
      <c r="C1021" s="156">
        <v>98.84</v>
      </c>
      <c r="D1021" s="156">
        <v>121840.01</v>
      </c>
    </row>
    <row r="1022" spans="2:4" x14ac:dyDescent="0.2">
      <c r="B1022" s="155">
        <v>44726</v>
      </c>
      <c r="C1022" s="156">
        <v>98.39</v>
      </c>
      <c r="D1022" s="156">
        <v>87098.69</v>
      </c>
    </row>
    <row r="1023" spans="2:4" x14ac:dyDescent="0.2">
      <c r="B1023" s="155">
        <v>44725</v>
      </c>
      <c r="C1023" s="156">
        <v>98.74</v>
      </c>
      <c r="D1023" s="156">
        <v>78656.55</v>
      </c>
    </row>
    <row r="1024" spans="2:4" x14ac:dyDescent="0.2">
      <c r="B1024" s="155">
        <v>44722</v>
      </c>
      <c r="C1024" s="156">
        <v>98.13</v>
      </c>
      <c r="D1024" s="156">
        <v>53641.46</v>
      </c>
    </row>
    <row r="1025" spans="2:4" x14ac:dyDescent="0.2">
      <c r="B1025" s="155">
        <v>44721</v>
      </c>
      <c r="C1025" s="156">
        <v>98.6</v>
      </c>
      <c r="D1025" s="156">
        <v>58486.35</v>
      </c>
    </row>
    <row r="1026" spans="2:4" x14ac:dyDescent="0.2">
      <c r="B1026" s="155">
        <v>44720</v>
      </c>
      <c r="C1026" s="156">
        <v>98.6</v>
      </c>
      <c r="D1026" s="156">
        <v>121305.29</v>
      </c>
    </row>
    <row r="1027" spans="2:4" x14ac:dyDescent="0.2">
      <c r="B1027" s="155">
        <v>44719</v>
      </c>
      <c r="C1027" s="156">
        <v>100</v>
      </c>
      <c r="D1027" s="156">
        <v>296927.08</v>
      </c>
    </row>
    <row r="1028" spans="2:4" x14ac:dyDescent="0.2">
      <c r="B1028" s="155">
        <v>44718</v>
      </c>
      <c r="C1028" s="156">
        <v>99.98</v>
      </c>
      <c r="D1028" s="156">
        <v>203032.34</v>
      </c>
    </row>
    <row r="1029" spans="2:4" x14ac:dyDescent="0.2">
      <c r="B1029" s="155">
        <v>44715</v>
      </c>
      <c r="C1029" s="156">
        <v>99.99</v>
      </c>
      <c r="D1029" s="156">
        <v>222516.94</v>
      </c>
    </row>
    <row r="1030" spans="2:4" x14ac:dyDescent="0.2">
      <c r="B1030" s="155">
        <v>44714</v>
      </c>
      <c r="C1030" s="156">
        <v>99.97</v>
      </c>
      <c r="D1030" s="156">
        <v>175261.41</v>
      </c>
    </row>
    <row r="1031" spans="2:4" x14ac:dyDescent="0.2">
      <c r="B1031" s="155">
        <v>44713</v>
      </c>
      <c r="C1031" s="156">
        <v>99.3</v>
      </c>
      <c r="D1031" s="156">
        <v>120507.68</v>
      </c>
    </row>
    <row r="1032" spans="2:4" x14ac:dyDescent="0.2">
      <c r="B1032" s="155">
        <v>44712</v>
      </c>
      <c r="C1032" s="156">
        <v>98.68</v>
      </c>
      <c r="D1032" s="156">
        <v>188685.43</v>
      </c>
    </row>
    <row r="1033" spans="2:4" x14ac:dyDescent="0.2">
      <c r="B1033" s="155">
        <v>44711</v>
      </c>
      <c r="C1033" s="156">
        <v>98.15</v>
      </c>
      <c r="D1033" s="156">
        <v>161093.18</v>
      </c>
    </row>
    <row r="1034" spans="2:4" x14ac:dyDescent="0.2">
      <c r="B1034" s="155">
        <v>44708</v>
      </c>
      <c r="C1034" s="156">
        <v>97.86</v>
      </c>
      <c r="D1034" s="156">
        <v>157631.91</v>
      </c>
    </row>
    <row r="1035" spans="2:4" x14ac:dyDescent="0.2">
      <c r="B1035" s="155">
        <v>44707</v>
      </c>
      <c r="C1035" s="156">
        <v>97.6</v>
      </c>
      <c r="D1035" s="156">
        <v>85754.76</v>
      </c>
    </row>
    <row r="1036" spans="2:4" x14ac:dyDescent="0.2">
      <c r="B1036" s="155">
        <v>44706</v>
      </c>
      <c r="C1036" s="156">
        <v>97.25</v>
      </c>
      <c r="D1036" s="156">
        <v>30203.79</v>
      </c>
    </row>
    <row r="1037" spans="2:4" x14ac:dyDescent="0.2">
      <c r="B1037" s="155">
        <v>44705</v>
      </c>
      <c r="C1037" s="156">
        <v>97.12</v>
      </c>
      <c r="D1037" s="156">
        <v>90629.65</v>
      </c>
    </row>
    <row r="1038" spans="2:4" x14ac:dyDescent="0.2">
      <c r="B1038" s="155">
        <v>44704</v>
      </c>
      <c r="C1038" s="156">
        <v>97.01</v>
      </c>
      <c r="D1038" s="156">
        <v>83303.34</v>
      </c>
    </row>
    <row r="1039" spans="2:4" x14ac:dyDescent="0.2">
      <c r="B1039" s="155">
        <v>44701</v>
      </c>
      <c r="C1039" s="156">
        <v>96.98</v>
      </c>
      <c r="D1039" s="156">
        <v>57131.9</v>
      </c>
    </row>
    <row r="1040" spans="2:4" x14ac:dyDescent="0.2">
      <c r="B1040" s="155">
        <v>44700</v>
      </c>
      <c r="C1040" s="156">
        <v>96.93</v>
      </c>
      <c r="D1040" s="156">
        <v>61083.33</v>
      </c>
    </row>
    <row r="1041" spans="2:4" x14ac:dyDescent="0.2">
      <c r="B1041" s="155">
        <v>44699</v>
      </c>
      <c r="C1041" s="156">
        <v>96.97</v>
      </c>
      <c r="D1041" s="156">
        <v>72146.210000000006</v>
      </c>
    </row>
    <row r="1042" spans="2:4" x14ac:dyDescent="0.2">
      <c r="B1042" s="155">
        <v>44698</v>
      </c>
      <c r="C1042" s="156">
        <v>97</v>
      </c>
      <c r="D1042" s="156">
        <v>53628.43</v>
      </c>
    </row>
    <row r="1043" spans="2:4" x14ac:dyDescent="0.2">
      <c r="B1043" s="155">
        <v>44697</v>
      </c>
      <c r="C1043" s="156">
        <v>96.96</v>
      </c>
      <c r="D1043" s="156">
        <v>57643.15</v>
      </c>
    </row>
    <row r="1044" spans="2:4" x14ac:dyDescent="0.2">
      <c r="B1044" s="155">
        <v>44694</v>
      </c>
      <c r="C1044" s="156">
        <v>96.65</v>
      </c>
      <c r="D1044" s="156">
        <v>54081.21</v>
      </c>
    </row>
    <row r="1045" spans="2:4" x14ac:dyDescent="0.2">
      <c r="B1045" s="155">
        <v>44693</v>
      </c>
      <c r="C1045" s="156">
        <v>95.93</v>
      </c>
      <c r="D1045" s="156">
        <v>162380.72</v>
      </c>
    </row>
    <row r="1046" spans="2:4" x14ac:dyDescent="0.2">
      <c r="B1046" s="155">
        <v>44692</v>
      </c>
      <c r="C1046" s="156">
        <v>96.14</v>
      </c>
      <c r="D1046" s="156">
        <v>42971.75</v>
      </c>
    </row>
    <row r="1047" spans="2:4" x14ac:dyDescent="0.2">
      <c r="B1047" s="155">
        <v>44691</v>
      </c>
      <c r="C1047" s="156">
        <v>95.16</v>
      </c>
      <c r="D1047" s="156">
        <v>137956.85</v>
      </c>
    </row>
    <row r="1048" spans="2:4" x14ac:dyDescent="0.2">
      <c r="B1048" s="155">
        <v>44690</v>
      </c>
      <c r="C1048" s="156">
        <v>96.3</v>
      </c>
      <c r="D1048" s="156">
        <v>169313.7</v>
      </c>
    </row>
    <row r="1049" spans="2:4" x14ac:dyDescent="0.2">
      <c r="B1049" s="155">
        <v>44687</v>
      </c>
      <c r="C1049" s="156">
        <v>98.5</v>
      </c>
      <c r="D1049" s="156">
        <v>391812.21</v>
      </c>
    </row>
    <row r="1050" spans="2:4" x14ac:dyDescent="0.2">
      <c r="B1050" s="155">
        <v>44686</v>
      </c>
      <c r="C1050" s="156">
        <v>97.79</v>
      </c>
      <c r="D1050" s="156">
        <v>66020.759999999995</v>
      </c>
    </row>
    <row r="1051" spans="2:4" x14ac:dyDescent="0.2">
      <c r="B1051" s="155">
        <v>44685</v>
      </c>
      <c r="C1051" s="156">
        <v>97.5</v>
      </c>
      <c r="D1051" s="156">
        <v>53527.51</v>
      </c>
    </row>
    <row r="1052" spans="2:4" x14ac:dyDescent="0.2">
      <c r="B1052" s="155">
        <v>44684</v>
      </c>
      <c r="C1052" s="156">
        <v>97.11</v>
      </c>
      <c r="D1052" s="156">
        <v>89293.79</v>
      </c>
    </row>
    <row r="1053" spans="2:4" x14ac:dyDescent="0.2">
      <c r="B1053" s="155">
        <v>44683</v>
      </c>
      <c r="C1053" s="156">
        <v>98.01</v>
      </c>
      <c r="D1053" s="156">
        <v>69954.27</v>
      </c>
    </row>
    <row r="1054" spans="2:4" x14ac:dyDescent="0.2">
      <c r="B1054" s="155">
        <v>44680</v>
      </c>
      <c r="C1054" s="156">
        <v>98.23</v>
      </c>
      <c r="D1054" s="156">
        <v>30305.42</v>
      </c>
    </row>
    <row r="1055" spans="2:4" x14ac:dyDescent="0.2">
      <c r="B1055" s="155">
        <v>44679</v>
      </c>
      <c r="C1055" s="156">
        <v>97.4</v>
      </c>
      <c r="D1055" s="156">
        <v>37564.300000000003</v>
      </c>
    </row>
    <row r="1056" spans="2:4" x14ac:dyDescent="0.2">
      <c r="B1056" s="155">
        <v>44678</v>
      </c>
      <c r="C1056" s="156">
        <v>97</v>
      </c>
      <c r="D1056" s="156">
        <v>36531.550000000003</v>
      </c>
    </row>
    <row r="1057" spans="2:4" x14ac:dyDescent="0.2">
      <c r="B1057" s="155">
        <v>44677</v>
      </c>
      <c r="C1057" s="156">
        <v>95.61</v>
      </c>
      <c r="D1057" s="156">
        <v>619809.39</v>
      </c>
    </row>
    <row r="1058" spans="2:4" x14ac:dyDescent="0.2">
      <c r="B1058" s="155">
        <v>44676</v>
      </c>
      <c r="C1058" s="156">
        <v>97.98</v>
      </c>
      <c r="D1058" s="156">
        <v>209780.08</v>
      </c>
    </row>
    <row r="1059" spans="2:4" x14ac:dyDescent="0.2">
      <c r="B1059" s="155">
        <v>44673</v>
      </c>
      <c r="C1059" s="156">
        <v>98.13</v>
      </c>
      <c r="D1059" s="156">
        <v>626665.47</v>
      </c>
    </row>
    <row r="1060" spans="2:4" x14ac:dyDescent="0.2">
      <c r="B1060" s="155">
        <v>44671</v>
      </c>
      <c r="C1060" s="156">
        <v>98</v>
      </c>
      <c r="D1060" s="156">
        <v>500962.6</v>
      </c>
    </row>
    <row r="1061" spans="2:4" x14ac:dyDescent="0.2">
      <c r="B1061" s="155">
        <v>44670</v>
      </c>
      <c r="C1061" s="156">
        <v>98.6</v>
      </c>
      <c r="D1061" s="156">
        <v>62444.49</v>
      </c>
    </row>
    <row r="1062" spans="2:4" x14ac:dyDescent="0.2">
      <c r="B1062" s="155">
        <v>44669</v>
      </c>
      <c r="C1062" s="156">
        <v>98.69</v>
      </c>
      <c r="D1062" s="156">
        <v>92574.52</v>
      </c>
    </row>
    <row r="1063" spans="2:4" x14ac:dyDescent="0.2">
      <c r="B1063" s="155">
        <v>44665</v>
      </c>
      <c r="C1063" s="156">
        <v>98.68</v>
      </c>
      <c r="D1063" s="156">
        <v>50483.28</v>
      </c>
    </row>
    <row r="1064" spans="2:4" x14ac:dyDescent="0.2">
      <c r="B1064" s="155">
        <v>44664</v>
      </c>
      <c r="C1064" s="156">
        <v>98</v>
      </c>
      <c r="D1064" s="156">
        <v>116267.74</v>
      </c>
    </row>
    <row r="1065" spans="2:4" x14ac:dyDescent="0.2">
      <c r="B1065" s="155">
        <v>44663</v>
      </c>
      <c r="C1065" s="156">
        <v>97.35</v>
      </c>
      <c r="D1065" s="156">
        <v>140884.23000000001</v>
      </c>
    </row>
    <row r="1066" spans="2:4" x14ac:dyDescent="0.2">
      <c r="B1066" s="155">
        <v>44662</v>
      </c>
      <c r="C1066" s="156">
        <v>97.91</v>
      </c>
      <c r="D1066" s="156">
        <v>66048.789999999994</v>
      </c>
    </row>
    <row r="1067" spans="2:4" x14ac:dyDescent="0.2">
      <c r="B1067" s="155">
        <v>44659</v>
      </c>
      <c r="C1067" s="156">
        <v>97.9</v>
      </c>
      <c r="D1067" s="156">
        <v>57947.46</v>
      </c>
    </row>
    <row r="1068" spans="2:4" x14ac:dyDescent="0.2">
      <c r="B1068" s="155">
        <v>44658</v>
      </c>
      <c r="C1068" s="156">
        <v>99.64</v>
      </c>
      <c r="D1068" s="156">
        <v>88746.78</v>
      </c>
    </row>
    <row r="1069" spans="2:4" x14ac:dyDescent="0.2">
      <c r="B1069" s="155">
        <v>44657</v>
      </c>
      <c r="C1069" s="156">
        <v>99.15</v>
      </c>
      <c r="D1069" s="156">
        <v>26764.880000000001</v>
      </c>
    </row>
    <row r="1070" spans="2:4" x14ac:dyDescent="0.2">
      <c r="B1070" s="155">
        <v>44656</v>
      </c>
      <c r="C1070" s="156">
        <v>98.65</v>
      </c>
      <c r="D1070" s="156">
        <v>109202.03</v>
      </c>
    </row>
    <row r="1071" spans="2:4" x14ac:dyDescent="0.2">
      <c r="B1071" s="155">
        <v>44655</v>
      </c>
      <c r="C1071" s="156">
        <v>98.09</v>
      </c>
      <c r="D1071" s="156">
        <v>159275.85999999999</v>
      </c>
    </row>
    <row r="1072" spans="2:4" x14ac:dyDescent="0.2">
      <c r="B1072" s="155">
        <v>44652</v>
      </c>
      <c r="C1072" s="156">
        <v>98.3</v>
      </c>
      <c r="D1072" s="156">
        <v>58752.68</v>
      </c>
    </row>
    <row r="1073" spans="2:4" x14ac:dyDescent="0.2">
      <c r="B1073" s="155">
        <v>44651</v>
      </c>
      <c r="C1073" s="156">
        <v>97.85</v>
      </c>
      <c r="D1073" s="156">
        <v>96508.03</v>
      </c>
    </row>
    <row r="1074" spans="2:4" x14ac:dyDescent="0.2">
      <c r="B1074" s="155">
        <v>44650</v>
      </c>
      <c r="C1074" s="156">
        <v>97</v>
      </c>
      <c r="D1074" s="156">
        <v>49214.52</v>
      </c>
    </row>
    <row r="1075" spans="2:4" x14ac:dyDescent="0.2">
      <c r="B1075" s="155">
        <v>44649</v>
      </c>
      <c r="C1075" s="156">
        <v>97.29</v>
      </c>
      <c r="D1075" s="156">
        <v>87424.25</v>
      </c>
    </row>
    <row r="1076" spans="2:4" x14ac:dyDescent="0.2">
      <c r="B1076" s="155">
        <v>44648</v>
      </c>
      <c r="C1076" s="156">
        <v>97.2</v>
      </c>
      <c r="D1076" s="156">
        <v>56341.43</v>
      </c>
    </row>
    <row r="1077" spans="2:4" x14ac:dyDescent="0.2">
      <c r="B1077" s="155">
        <v>44645</v>
      </c>
      <c r="C1077" s="156">
        <v>97.1</v>
      </c>
      <c r="D1077" s="156">
        <v>44405.35</v>
      </c>
    </row>
    <row r="1078" spans="2:4" x14ac:dyDescent="0.2">
      <c r="B1078" s="155">
        <v>44644</v>
      </c>
      <c r="C1078" s="156">
        <v>97</v>
      </c>
      <c r="D1078" s="156">
        <v>46989.79</v>
      </c>
    </row>
    <row r="1079" spans="2:4" x14ac:dyDescent="0.2">
      <c r="B1079" s="155">
        <v>44643</v>
      </c>
      <c r="C1079" s="156">
        <v>96.99</v>
      </c>
      <c r="D1079" s="156">
        <v>187181.69</v>
      </c>
    </row>
    <row r="1080" spans="2:4" x14ac:dyDescent="0.2">
      <c r="B1080" s="155">
        <v>44642</v>
      </c>
      <c r="C1080" s="156">
        <v>97.91</v>
      </c>
      <c r="D1080" s="156">
        <v>38463.89</v>
      </c>
    </row>
    <row r="1081" spans="2:4" x14ac:dyDescent="0.2">
      <c r="B1081" s="155">
        <v>44641</v>
      </c>
      <c r="C1081" s="156">
        <v>97.43</v>
      </c>
      <c r="D1081" s="156">
        <v>28705.77</v>
      </c>
    </row>
    <row r="1082" spans="2:4" x14ac:dyDescent="0.2">
      <c r="B1082" s="155">
        <v>44638</v>
      </c>
      <c r="C1082" s="156">
        <v>97.18</v>
      </c>
      <c r="D1082" s="156">
        <v>105678.44</v>
      </c>
    </row>
    <row r="1083" spans="2:4" x14ac:dyDescent="0.2">
      <c r="B1083" s="155">
        <v>44637</v>
      </c>
      <c r="C1083" s="156">
        <v>97.56</v>
      </c>
      <c r="D1083" s="156">
        <v>22513.15</v>
      </c>
    </row>
    <row r="1084" spans="2:4" x14ac:dyDescent="0.2">
      <c r="B1084" s="155">
        <v>44636</v>
      </c>
      <c r="C1084" s="156">
        <v>97.6</v>
      </c>
      <c r="D1084" s="156">
        <v>26359.52</v>
      </c>
    </row>
    <row r="1085" spans="2:4" x14ac:dyDescent="0.2">
      <c r="B1085" s="155">
        <v>44635</v>
      </c>
      <c r="C1085" s="156">
        <v>97.5</v>
      </c>
      <c r="D1085" s="156">
        <v>34902.79</v>
      </c>
    </row>
    <row r="1086" spans="2:4" x14ac:dyDescent="0.2">
      <c r="B1086" s="155">
        <v>44634</v>
      </c>
      <c r="C1086" s="156">
        <v>97.5</v>
      </c>
      <c r="D1086" s="156">
        <v>184914.08</v>
      </c>
    </row>
    <row r="1087" spans="2:4" x14ac:dyDescent="0.2">
      <c r="B1087" s="155">
        <v>44631</v>
      </c>
      <c r="C1087" s="156">
        <v>97.78</v>
      </c>
      <c r="D1087" s="156">
        <v>39323.25</v>
      </c>
    </row>
    <row r="1088" spans="2:4" x14ac:dyDescent="0.2">
      <c r="B1088" s="155">
        <v>44630</v>
      </c>
      <c r="C1088" s="156">
        <v>97.96</v>
      </c>
      <c r="D1088" s="156">
        <v>34116.519999999997</v>
      </c>
    </row>
    <row r="1089" spans="2:4" x14ac:dyDescent="0.2">
      <c r="B1089" s="155">
        <v>44629</v>
      </c>
      <c r="C1089" s="156">
        <v>97.99</v>
      </c>
      <c r="D1089" s="156">
        <v>224822.01</v>
      </c>
    </row>
    <row r="1090" spans="2:4" x14ac:dyDescent="0.2">
      <c r="B1090" s="155">
        <v>44628</v>
      </c>
      <c r="C1090" s="156">
        <v>99.99</v>
      </c>
      <c r="D1090" s="156">
        <v>211723.82</v>
      </c>
    </row>
    <row r="1091" spans="2:4" x14ac:dyDescent="0.2">
      <c r="B1091" s="155">
        <v>44627</v>
      </c>
      <c r="C1091" s="156">
        <v>100.2</v>
      </c>
      <c r="D1091" s="156">
        <v>182639.91</v>
      </c>
    </row>
    <row r="1092" spans="2:4" x14ac:dyDescent="0.2">
      <c r="B1092" s="155">
        <v>44624</v>
      </c>
      <c r="C1092" s="156">
        <v>100.42</v>
      </c>
      <c r="D1092" s="156">
        <v>155420.5</v>
      </c>
    </row>
    <row r="1093" spans="2:4" x14ac:dyDescent="0.2">
      <c r="B1093" s="155">
        <v>44623</v>
      </c>
      <c r="C1093" s="156">
        <v>100.17</v>
      </c>
      <c r="D1093" s="156">
        <v>134723.63</v>
      </c>
    </row>
    <row r="1094" spans="2:4" x14ac:dyDescent="0.2">
      <c r="B1094" s="155">
        <v>44622</v>
      </c>
      <c r="C1094" s="156">
        <v>99.51</v>
      </c>
      <c r="D1094" s="156">
        <v>85270.62</v>
      </c>
    </row>
    <row r="1095" spans="2:4" x14ac:dyDescent="0.2">
      <c r="B1095" s="155">
        <v>44617</v>
      </c>
      <c r="C1095" s="156">
        <v>99.52</v>
      </c>
      <c r="D1095" s="156">
        <v>60073.03</v>
      </c>
    </row>
    <row r="1096" spans="2:4" x14ac:dyDescent="0.2">
      <c r="B1096" s="155">
        <v>44616</v>
      </c>
      <c r="C1096" s="156">
        <v>99.34</v>
      </c>
      <c r="D1096" s="156">
        <v>183385.92</v>
      </c>
    </row>
    <row r="1097" spans="2:4" x14ac:dyDescent="0.2">
      <c r="B1097" s="155">
        <v>44615</v>
      </c>
      <c r="C1097" s="156">
        <v>99.45</v>
      </c>
      <c r="D1097" s="156">
        <v>229019.09</v>
      </c>
    </row>
    <row r="1098" spans="2:4" x14ac:dyDescent="0.2">
      <c r="B1098" s="155">
        <v>44614</v>
      </c>
      <c r="C1098" s="156">
        <v>99.45</v>
      </c>
      <c r="D1098" s="156">
        <v>92427.199999999997</v>
      </c>
    </row>
    <row r="1099" spans="2:4" x14ac:dyDescent="0.2">
      <c r="B1099" s="155">
        <v>44613</v>
      </c>
      <c r="C1099" s="156">
        <v>99.31</v>
      </c>
      <c r="D1099" s="156">
        <v>127686.65</v>
      </c>
    </row>
    <row r="1100" spans="2:4" x14ac:dyDescent="0.2">
      <c r="B1100" s="155">
        <v>44610</v>
      </c>
      <c r="C1100" s="156">
        <v>99.43</v>
      </c>
      <c r="D1100" s="156">
        <v>67266.94</v>
      </c>
    </row>
    <row r="1101" spans="2:4" x14ac:dyDescent="0.2">
      <c r="B1101" s="155">
        <v>44609</v>
      </c>
      <c r="C1101" s="156">
        <v>99.2</v>
      </c>
      <c r="D1101" s="156">
        <v>123643.89</v>
      </c>
    </row>
    <row r="1102" spans="2:4" x14ac:dyDescent="0.2">
      <c r="B1102" s="155">
        <v>44608</v>
      </c>
      <c r="C1102" s="156">
        <v>99</v>
      </c>
      <c r="D1102" s="156">
        <v>109143.51</v>
      </c>
    </row>
    <row r="1103" spans="2:4" x14ac:dyDescent="0.2">
      <c r="B1103" s="155">
        <v>44607</v>
      </c>
      <c r="C1103" s="156">
        <v>98.79</v>
      </c>
      <c r="D1103" s="156">
        <v>101454.98</v>
      </c>
    </row>
    <row r="1104" spans="2:4" x14ac:dyDescent="0.2">
      <c r="B1104" s="155">
        <v>44606</v>
      </c>
      <c r="C1104" s="156">
        <v>98.38</v>
      </c>
      <c r="D1104" s="156">
        <v>134085.04</v>
      </c>
    </row>
    <row r="1105" spans="2:4" x14ac:dyDescent="0.2">
      <c r="B1105" s="155">
        <v>44603</v>
      </c>
      <c r="C1105" s="156">
        <v>99.2</v>
      </c>
      <c r="D1105" s="156">
        <v>87617.41</v>
      </c>
    </row>
    <row r="1106" spans="2:4" x14ac:dyDescent="0.2">
      <c r="B1106" s="155">
        <v>44602</v>
      </c>
      <c r="C1106" s="156">
        <v>98.99</v>
      </c>
      <c r="D1106" s="156">
        <v>170491.58</v>
      </c>
    </row>
    <row r="1107" spans="2:4" x14ac:dyDescent="0.2">
      <c r="B1107" s="155">
        <v>44601</v>
      </c>
      <c r="C1107" s="156">
        <v>97.76</v>
      </c>
      <c r="D1107" s="156">
        <v>198144.57</v>
      </c>
    </row>
    <row r="1108" spans="2:4" x14ac:dyDescent="0.2">
      <c r="B1108" s="155">
        <v>44600</v>
      </c>
      <c r="C1108" s="156">
        <v>98</v>
      </c>
      <c r="D1108" s="156">
        <v>170264.41</v>
      </c>
    </row>
    <row r="1109" spans="2:4" x14ac:dyDescent="0.2">
      <c r="B1109" s="155">
        <v>44599</v>
      </c>
      <c r="C1109" s="156">
        <v>99.54</v>
      </c>
      <c r="D1109" s="156">
        <v>794630.43</v>
      </c>
    </row>
    <row r="1110" spans="2:4" x14ac:dyDescent="0.2">
      <c r="B1110" s="155">
        <v>44596</v>
      </c>
      <c r="C1110" s="156">
        <v>99.6</v>
      </c>
      <c r="D1110" s="156">
        <v>2336329.7599999998</v>
      </c>
    </row>
    <row r="1111" spans="2:4" x14ac:dyDescent="0.2">
      <c r="B1111" s="155">
        <v>44595</v>
      </c>
      <c r="C1111" s="156">
        <v>102.2</v>
      </c>
      <c r="D1111" s="156">
        <v>338226.68</v>
      </c>
    </row>
    <row r="1112" spans="2:4" x14ac:dyDescent="0.2">
      <c r="B1112" s="155">
        <v>44594</v>
      </c>
      <c r="C1112" s="156">
        <v>102.03</v>
      </c>
      <c r="D1112" s="156">
        <v>519590.94</v>
      </c>
    </row>
    <row r="1113" spans="2:4" x14ac:dyDescent="0.2">
      <c r="B1113" s="155">
        <v>44593</v>
      </c>
      <c r="C1113" s="156">
        <v>102.01</v>
      </c>
      <c r="D1113" s="156">
        <v>655469.66</v>
      </c>
    </row>
    <row r="1114" spans="2:4" x14ac:dyDescent="0.2">
      <c r="B1114" s="155">
        <v>44592</v>
      </c>
      <c r="C1114" s="156">
        <v>102.14</v>
      </c>
      <c r="D1114" s="156">
        <v>364483.34</v>
      </c>
    </row>
    <row r="1115" spans="2:4" x14ac:dyDescent="0.2">
      <c r="B1115" s="155">
        <v>44589</v>
      </c>
      <c r="C1115" s="156">
        <v>101.99</v>
      </c>
      <c r="D1115" s="156">
        <v>174609.81</v>
      </c>
    </row>
    <row r="1116" spans="2:4" x14ac:dyDescent="0.2">
      <c r="B1116" s="155">
        <v>44588</v>
      </c>
      <c r="C1116" s="156">
        <v>101.67</v>
      </c>
      <c r="D1116" s="156">
        <v>242471.54</v>
      </c>
    </row>
    <row r="1117" spans="2:4" x14ac:dyDescent="0.2">
      <c r="B1117" s="155">
        <v>44587</v>
      </c>
      <c r="C1117" s="156">
        <v>101.95</v>
      </c>
      <c r="D1117" s="156">
        <v>527724.62</v>
      </c>
    </row>
    <row r="1118" spans="2:4" x14ac:dyDescent="0.2">
      <c r="B1118" s="155">
        <v>44586</v>
      </c>
      <c r="C1118" s="156">
        <v>102.2</v>
      </c>
      <c r="D1118" s="156">
        <v>369877.54</v>
      </c>
    </row>
    <row r="1119" spans="2:4" x14ac:dyDescent="0.2">
      <c r="B1119" s="155">
        <v>44585</v>
      </c>
      <c r="C1119" s="156">
        <v>102.05</v>
      </c>
      <c r="D1119" s="156">
        <v>215502.68</v>
      </c>
    </row>
    <row r="1120" spans="2:4" x14ac:dyDescent="0.2">
      <c r="B1120" s="155">
        <v>44582</v>
      </c>
      <c r="C1120" s="156">
        <v>101.85</v>
      </c>
      <c r="D1120" s="156">
        <v>131168.59</v>
      </c>
    </row>
    <row r="1121" spans="2:4" x14ac:dyDescent="0.2">
      <c r="B1121" s="155">
        <v>44581</v>
      </c>
      <c r="C1121" s="156">
        <v>101.36</v>
      </c>
      <c r="D1121" s="156">
        <v>396175.92</v>
      </c>
    </row>
    <row r="1122" spans="2:4" x14ac:dyDescent="0.2">
      <c r="B1122" s="155">
        <v>44580</v>
      </c>
      <c r="C1122" s="156">
        <v>101.27</v>
      </c>
      <c r="D1122" s="156">
        <v>783573.66</v>
      </c>
    </row>
    <row r="1123" spans="2:4" x14ac:dyDescent="0.2">
      <c r="B1123" s="155">
        <v>44579</v>
      </c>
      <c r="C1123" s="156">
        <v>101.68</v>
      </c>
      <c r="D1123" s="156">
        <v>588694.01</v>
      </c>
    </row>
    <row r="1124" spans="2:4" x14ac:dyDescent="0.2">
      <c r="B1124" s="155">
        <v>44578</v>
      </c>
      <c r="C1124" s="156">
        <v>101.68</v>
      </c>
      <c r="D1124" s="156">
        <v>301018.96999999997</v>
      </c>
    </row>
    <row r="1125" spans="2:4" x14ac:dyDescent="0.2">
      <c r="B1125" s="155">
        <v>44575</v>
      </c>
      <c r="C1125" s="156">
        <v>101.58</v>
      </c>
      <c r="D1125" s="156">
        <v>270032.64000000001</v>
      </c>
    </row>
    <row r="1126" spans="2:4" x14ac:dyDescent="0.2">
      <c r="B1126" s="155">
        <v>44574</v>
      </c>
      <c r="C1126" s="156">
        <v>101.31</v>
      </c>
      <c r="D1126" s="156">
        <v>388107.5</v>
      </c>
    </row>
    <row r="1127" spans="2:4" x14ac:dyDescent="0.2">
      <c r="B1127" s="155">
        <v>44573</v>
      </c>
      <c r="C1127" s="156">
        <v>101.5</v>
      </c>
      <c r="D1127" s="156">
        <v>367680.36</v>
      </c>
    </row>
    <row r="1128" spans="2:4" x14ac:dyDescent="0.2">
      <c r="B1128" s="155">
        <v>44572</v>
      </c>
      <c r="C1128" s="156">
        <v>101.5</v>
      </c>
      <c r="D1128" s="156">
        <v>143141.20000000001</v>
      </c>
    </row>
    <row r="1129" spans="2:4" x14ac:dyDescent="0.2">
      <c r="B1129" s="155">
        <v>44571</v>
      </c>
      <c r="C1129" s="156">
        <v>101.39</v>
      </c>
      <c r="D1129" s="156">
        <v>142987.71</v>
      </c>
    </row>
    <row r="1130" spans="2:4" x14ac:dyDescent="0.2">
      <c r="B1130" s="155">
        <v>44568</v>
      </c>
      <c r="C1130" s="156">
        <v>102.5</v>
      </c>
      <c r="D1130" s="156">
        <v>953171.48</v>
      </c>
    </row>
    <row r="1131" spans="2:4" x14ac:dyDescent="0.2">
      <c r="B1131" s="155">
        <v>44567</v>
      </c>
      <c r="C1131" s="156">
        <v>102</v>
      </c>
      <c r="D1131" s="156">
        <v>232540.35</v>
      </c>
    </row>
    <row r="1132" spans="2:4" x14ac:dyDescent="0.2">
      <c r="B1132" s="155">
        <v>44566</v>
      </c>
      <c r="C1132" s="156">
        <v>102</v>
      </c>
      <c r="D1132" s="156">
        <v>124548.37</v>
      </c>
    </row>
    <row r="1133" spans="2:4" x14ac:dyDescent="0.2">
      <c r="B1133" s="155">
        <v>44565</v>
      </c>
      <c r="C1133" s="156">
        <v>102.1</v>
      </c>
      <c r="D1133" s="156">
        <v>129440.3</v>
      </c>
    </row>
    <row r="1134" spans="2:4" x14ac:dyDescent="0.2">
      <c r="B1134" s="155">
        <v>44564</v>
      </c>
      <c r="C1134" s="156">
        <v>101.89</v>
      </c>
      <c r="D1134" s="156">
        <v>637059.96</v>
      </c>
    </row>
    <row r="1135" spans="2:4" x14ac:dyDescent="0.2">
      <c r="B1135" s="155">
        <v>44560</v>
      </c>
      <c r="C1135" s="156">
        <v>101.99</v>
      </c>
      <c r="D1135" s="156">
        <v>51521.93</v>
      </c>
    </row>
    <row r="1136" spans="2:4" x14ac:dyDescent="0.2">
      <c r="B1136" s="155">
        <v>44559</v>
      </c>
      <c r="C1136" s="156">
        <v>101.37</v>
      </c>
      <c r="D1136" s="156">
        <v>190152.98</v>
      </c>
    </row>
    <row r="1137" spans="2:4" x14ac:dyDescent="0.2">
      <c r="B1137" s="155">
        <v>44558</v>
      </c>
      <c r="C1137" s="156">
        <v>101.79</v>
      </c>
      <c r="D1137" s="156">
        <v>151562.96</v>
      </c>
    </row>
    <row r="1138" spans="2:4" x14ac:dyDescent="0.2">
      <c r="B1138" s="155">
        <v>44557</v>
      </c>
      <c r="C1138" s="156">
        <v>101.79</v>
      </c>
      <c r="D1138" s="156">
        <v>169512.4</v>
      </c>
    </row>
    <row r="1139" spans="2:4" x14ac:dyDescent="0.2">
      <c r="B1139" s="155">
        <v>44553</v>
      </c>
      <c r="C1139" s="156">
        <v>101.6</v>
      </c>
      <c r="D1139" s="156">
        <v>77626.58</v>
      </c>
    </row>
    <row r="1140" spans="2:4" x14ac:dyDescent="0.2">
      <c r="B1140" s="155">
        <v>44552</v>
      </c>
      <c r="C1140" s="156">
        <v>101.75</v>
      </c>
      <c r="D1140" s="156">
        <v>120680.47</v>
      </c>
    </row>
    <row r="1141" spans="2:4" x14ac:dyDescent="0.2">
      <c r="B1141" s="155">
        <v>44551</v>
      </c>
      <c r="C1141" s="156">
        <v>101.76</v>
      </c>
      <c r="D1141" s="156">
        <v>37077.519999999997</v>
      </c>
    </row>
    <row r="1142" spans="2:4" x14ac:dyDescent="0.2">
      <c r="B1142" s="155">
        <v>44550</v>
      </c>
      <c r="C1142" s="156">
        <v>101.8</v>
      </c>
      <c r="D1142" s="156">
        <v>50411.519999999997</v>
      </c>
    </row>
    <row r="1143" spans="2:4" x14ac:dyDescent="0.2">
      <c r="B1143" s="155">
        <v>44547</v>
      </c>
      <c r="C1143" s="156">
        <v>101.66</v>
      </c>
      <c r="D1143" s="156">
        <v>26310.98</v>
      </c>
    </row>
    <row r="1144" spans="2:4" x14ac:dyDescent="0.2">
      <c r="B1144" s="155">
        <v>44546</v>
      </c>
      <c r="C1144" s="156">
        <v>101.95</v>
      </c>
      <c r="D1144" s="156">
        <v>71087.95</v>
      </c>
    </row>
    <row r="1145" spans="2:4" x14ac:dyDescent="0.2">
      <c r="B1145" s="155">
        <v>44545</v>
      </c>
      <c r="C1145" s="156">
        <v>102</v>
      </c>
      <c r="D1145" s="156">
        <v>254839.17</v>
      </c>
    </row>
    <row r="1146" spans="2:4" x14ac:dyDescent="0.2">
      <c r="B1146" s="155">
        <v>44544</v>
      </c>
      <c r="C1146" s="156">
        <v>101.83</v>
      </c>
      <c r="D1146" s="156">
        <v>50047.61</v>
      </c>
    </row>
    <row r="1147" spans="2:4" x14ac:dyDescent="0.2">
      <c r="B1147" s="155">
        <v>44543</v>
      </c>
      <c r="C1147" s="156">
        <v>101.84</v>
      </c>
      <c r="D1147" s="156">
        <v>65273.73</v>
      </c>
    </row>
    <row r="1148" spans="2:4" x14ac:dyDescent="0.2">
      <c r="B1148" s="155">
        <v>44540</v>
      </c>
      <c r="C1148" s="156">
        <v>100</v>
      </c>
      <c r="D1148" s="156">
        <v>236558.05</v>
      </c>
    </row>
    <row r="1149" spans="2:4" x14ac:dyDescent="0.2">
      <c r="B1149" s="155">
        <v>44539</v>
      </c>
      <c r="C1149" s="156">
        <v>99.95</v>
      </c>
      <c r="D1149" s="156">
        <v>76076.850000000006</v>
      </c>
    </row>
    <row r="1150" spans="2:4" x14ac:dyDescent="0.2">
      <c r="B1150" s="155">
        <v>44538</v>
      </c>
      <c r="C1150" s="156">
        <v>99.99</v>
      </c>
      <c r="D1150" s="156">
        <v>242408.14</v>
      </c>
    </row>
    <row r="1151" spans="2:4" x14ac:dyDescent="0.2">
      <c r="B1151" s="155">
        <v>44537</v>
      </c>
      <c r="C1151" s="156">
        <v>101.77</v>
      </c>
      <c r="D1151" s="156">
        <v>1238254.43</v>
      </c>
    </row>
    <row r="1152" spans="2:4" x14ac:dyDescent="0.2">
      <c r="B1152" s="155">
        <v>44536</v>
      </c>
      <c r="C1152" s="156">
        <v>100</v>
      </c>
      <c r="D1152" s="156">
        <v>2514594.89</v>
      </c>
    </row>
    <row r="1153" spans="2:4" x14ac:dyDescent="0.2">
      <c r="B1153" s="155">
        <v>44533</v>
      </c>
      <c r="C1153" s="156">
        <v>99.95</v>
      </c>
      <c r="D1153" s="156">
        <v>595056.22</v>
      </c>
    </row>
    <row r="1154" spans="2:4" x14ac:dyDescent="0.2">
      <c r="B1154" s="155">
        <v>44532</v>
      </c>
      <c r="C1154" s="156">
        <v>100</v>
      </c>
      <c r="D1154" s="156">
        <v>623740.5</v>
      </c>
    </row>
    <row r="1155" spans="2:4" x14ac:dyDescent="0.2">
      <c r="B1155" s="155">
        <v>44531</v>
      </c>
      <c r="C1155" s="156">
        <v>100</v>
      </c>
      <c r="D1155" s="156">
        <v>623637.9</v>
      </c>
    </row>
    <row r="1156" spans="2:4" x14ac:dyDescent="0.2">
      <c r="B1156" s="155">
        <v>44530</v>
      </c>
      <c r="C1156" s="156">
        <v>99.94</v>
      </c>
      <c r="D1156" s="156">
        <v>100992.65</v>
      </c>
    </row>
    <row r="1157" spans="2:4" x14ac:dyDescent="0.2">
      <c r="B1157" s="155">
        <v>44529</v>
      </c>
      <c r="C1157" s="156">
        <v>99.97</v>
      </c>
      <c r="D1157" s="156">
        <v>77320.929999999993</v>
      </c>
    </row>
    <row r="1158" spans="2:4" x14ac:dyDescent="0.2">
      <c r="B1158" s="155">
        <v>44526</v>
      </c>
      <c r="C1158" s="156">
        <v>100.02</v>
      </c>
      <c r="D1158" s="156">
        <v>79116.67</v>
      </c>
    </row>
    <row r="1159" spans="2:4" x14ac:dyDescent="0.2">
      <c r="B1159" s="155">
        <v>44525</v>
      </c>
      <c r="C1159" s="156">
        <v>99.55</v>
      </c>
      <c r="D1159" s="156">
        <v>69927.62</v>
      </c>
    </row>
    <row r="1160" spans="2:4" x14ac:dyDescent="0.2">
      <c r="B1160" s="155">
        <v>44524</v>
      </c>
      <c r="C1160" s="156">
        <v>99.71</v>
      </c>
      <c r="D1160" s="156">
        <v>34856.14</v>
      </c>
    </row>
    <row r="1161" spans="2:4" x14ac:dyDescent="0.2">
      <c r="B1161" s="155">
        <v>44523</v>
      </c>
      <c r="C1161" s="156">
        <v>100.45</v>
      </c>
      <c r="D1161" s="156">
        <v>210311.78</v>
      </c>
    </row>
    <row r="1162" spans="2:4" x14ac:dyDescent="0.2">
      <c r="B1162" s="155">
        <v>44522</v>
      </c>
      <c r="C1162" s="156">
        <v>99.97</v>
      </c>
      <c r="D1162" s="156">
        <v>61680.37</v>
      </c>
    </row>
    <row r="1163" spans="2:4" x14ac:dyDescent="0.2">
      <c r="B1163" s="155">
        <v>44519</v>
      </c>
      <c r="C1163" s="156">
        <v>100</v>
      </c>
      <c r="D1163" s="156">
        <v>62613.37</v>
      </c>
    </row>
    <row r="1164" spans="2:4" x14ac:dyDescent="0.2">
      <c r="B1164" s="155">
        <v>44518</v>
      </c>
      <c r="C1164" s="156">
        <v>100.4</v>
      </c>
      <c r="D1164" s="156">
        <v>137901.78</v>
      </c>
    </row>
    <row r="1165" spans="2:4" x14ac:dyDescent="0.2">
      <c r="B1165" s="155">
        <v>44517</v>
      </c>
      <c r="C1165" s="156">
        <v>101.35</v>
      </c>
      <c r="D1165" s="156">
        <v>172330.14</v>
      </c>
    </row>
    <row r="1166" spans="2:4" x14ac:dyDescent="0.2">
      <c r="B1166" s="155">
        <v>44516</v>
      </c>
      <c r="C1166" s="156">
        <v>100.9</v>
      </c>
      <c r="D1166" s="156">
        <v>164963.09</v>
      </c>
    </row>
    <row r="1167" spans="2:4" x14ac:dyDescent="0.2">
      <c r="B1167" s="155">
        <v>44512</v>
      </c>
      <c r="C1167" s="156">
        <v>101.48</v>
      </c>
      <c r="D1167" s="156">
        <v>118349.89</v>
      </c>
    </row>
    <row r="1168" spans="2:4" x14ac:dyDescent="0.2">
      <c r="B1168" s="155">
        <v>44511</v>
      </c>
      <c r="C1168" s="156">
        <v>100.18</v>
      </c>
      <c r="D1168" s="156">
        <v>27595.9</v>
      </c>
    </row>
    <row r="1169" spans="2:4" x14ac:dyDescent="0.2">
      <c r="B1169" s="155">
        <v>44510</v>
      </c>
      <c r="C1169" s="156">
        <v>100.2</v>
      </c>
      <c r="D1169" s="156">
        <v>193816.36</v>
      </c>
    </row>
    <row r="1170" spans="2:4" x14ac:dyDescent="0.2">
      <c r="B1170" s="155">
        <v>44509</v>
      </c>
      <c r="C1170" s="156">
        <v>100.5</v>
      </c>
      <c r="D1170" s="156">
        <v>282734.01</v>
      </c>
    </row>
    <row r="1171" spans="2:4" x14ac:dyDescent="0.2">
      <c r="B1171" s="155">
        <v>44508</v>
      </c>
      <c r="C1171" s="156">
        <v>101.87</v>
      </c>
      <c r="D1171" s="156">
        <v>450526.65</v>
      </c>
    </row>
    <row r="1172" spans="2:4" x14ac:dyDescent="0.2">
      <c r="B1172" s="155">
        <v>44505</v>
      </c>
      <c r="C1172" s="156">
        <v>101.92</v>
      </c>
      <c r="D1172" s="156">
        <v>172921.82</v>
      </c>
    </row>
    <row r="1173" spans="2:4" x14ac:dyDescent="0.2">
      <c r="B1173" s="155">
        <v>44504</v>
      </c>
      <c r="C1173" s="156">
        <v>101.93</v>
      </c>
      <c r="D1173" s="156">
        <v>80799.259999999995</v>
      </c>
    </row>
    <row r="1174" spans="2:4" x14ac:dyDescent="0.2">
      <c r="B1174" s="155">
        <v>44503</v>
      </c>
      <c r="C1174" s="156">
        <v>101.93</v>
      </c>
      <c r="D1174" s="156">
        <v>217977.45</v>
      </c>
    </row>
    <row r="1175" spans="2:4" x14ac:dyDescent="0.2">
      <c r="B1175" s="155">
        <v>44501</v>
      </c>
      <c r="C1175" s="156">
        <v>101.99</v>
      </c>
      <c r="D1175" s="156">
        <v>46578.6</v>
      </c>
    </row>
    <row r="1176" spans="2:4" x14ac:dyDescent="0.2">
      <c r="B1176" s="155">
        <v>44498</v>
      </c>
      <c r="C1176" s="156">
        <v>101.91</v>
      </c>
      <c r="D1176" s="156">
        <v>66051.399999999994</v>
      </c>
    </row>
    <row r="1177" spans="2:4" x14ac:dyDescent="0.2">
      <c r="B1177" s="155">
        <v>44497</v>
      </c>
      <c r="C1177" s="156">
        <v>101.66</v>
      </c>
      <c r="D1177" s="156">
        <v>107879.75</v>
      </c>
    </row>
    <row r="1178" spans="2:4" x14ac:dyDescent="0.2">
      <c r="B1178" s="155">
        <v>44496</v>
      </c>
      <c r="C1178" s="156">
        <v>101</v>
      </c>
      <c r="D1178" s="156">
        <v>319693.7</v>
      </c>
    </row>
    <row r="1179" spans="2:4" x14ac:dyDescent="0.2">
      <c r="B1179" s="155">
        <v>44495</v>
      </c>
      <c r="C1179" s="156">
        <v>101.96</v>
      </c>
      <c r="D1179" s="156">
        <v>67571.789999999994</v>
      </c>
    </row>
    <row r="1180" spans="2:4" x14ac:dyDescent="0.2">
      <c r="B1180" s="155">
        <v>44494</v>
      </c>
      <c r="C1180" s="156">
        <v>101.6</v>
      </c>
      <c r="D1180" s="156">
        <v>120547.44</v>
      </c>
    </row>
    <row r="1181" spans="2:4" x14ac:dyDescent="0.2">
      <c r="B1181" s="155">
        <v>44491</v>
      </c>
      <c r="C1181" s="156">
        <v>102</v>
      </c>
      <c r="D1181" s="156">
        <v>269356.51</v>
      </c>
    </row>
    <row r="1182" spans="2:4" x14ac:dyDescent="0.2">
      <c r="B1182" s="155">
        <v>44490</v>
      </c>
      <c r="C1182" s="156">
        <v>100.21</v>
      </c>
      <c r="D1182" s="156">
        <v>437818.64</v>
      </c>
    </row>
    <row r="1183" spans="2:4" x14ac:dyDescent="0.2">
      <c r="B1183" s="155">
        <v>44489</v>
      </c>
      <c r="C1183" s="156">
        <v>101.69</v>
      </c>
      <c r="D1183" s="156">
        <v>149849.73000000001</v>
      </c>
    </row>
    <row r="1184" spans="2:4" x14ac:dyDescent="0.2">
      <c r="B1184" s="155">
        <v>44488</v>
      </c>
      <c r="C1184" s="156">
        <v>101.7</v>
      </c>
      <c r="D1184" s="156">
        <v>30554.87</v>
      </c>
    </row>
    <row r="1185" spans="2:4" x14ac:dyDescent="0.2">
      <c r="B1185" s="155">
        <v>44487</v>
      </c>
      <c r="C1185" s="156">
        <v>101.7</v>
      </c>
      <c r="D1185" s="156">
        <v>94589.11</v>
      </c>
    </row>
    <row r="1186" spans="2:4" x14ac:dyDescent="0.2">
      <c r="B1186" s="155">
        <v>44484</v>
      </c>
      <c r="C1186" s="156">
        <v>101.12</v>
      </c>
      <c r="D1186" s="156">
        <v>39143.54</v>
      </c>
    </row>
    <row r="1187" spans="2:4" x14ac:dyDescent="0.2">
      <c r="B1187" s="155">
        <v>44483</v>
      </c>
      <c r="C1187" s="156">
        <v>101.7</v>
      </c>
      <c r="D1187" s="156">
        <v>71664.37</v>
      </c>
    </row>
    <row r="1188" spans="2:4" x14ac:dyDescent="0.2">
      <c r="B1188" s="155">
        <v>44482</v>
      </c>
      <c r="C1188" s="156">
        <v>101.69</v>
      </c>
      <c r="D1188" s="156">
        <v>55911.37</v>
      </c>
    </row>
    <row r="1189" spans="2:4" x14ac:dyDescent="0.2">
      <c r="B1189" s="155">
        <v>44480</v>
      </c>
      <c r="C1189" s="156">
        <v>101.7</v>
      </c>
      <c r="D1189" s="156">
        <v>2583862.23</v>
      </c>
    </row>
    <row r="1190" spans="2:4" x14ac:dyDescent="0.2">
      <c r="B1190" s="155">
        <v>44477</v>
      </c>
      <c r="C1190" s="156">
        <v>101.7</v>
      </c>
      <c r="D1190" s="156">
        <v>228484.38</v>
      </c>
    </row>
    <row r="1191" spans="2:4" x14ac:dyDescent="0.2">
      <c r="B1191" s="155">
        <v>44476</v>
      </c>
      <c r="C1191" s="156">
        <v>103.05</v>
      </c>
      <c r="D1191" s="156">
        <v>74805.960000000006</v>
      </c>
    </row>
    <row r="1192" spans="2:4" x14ac:dyDescent="0.2">
      <c r="B1192" s="155">
        <v>44475</v>
      </c>
      <c r="C1192" s="156">
        <v>101.4</v>
      </c>
      <c r="D1192" s="156">
        <v>50091.32</v>
      </c>
    </row>
    <row r="1193" spans="2:4" x14ac:dyDescent="0.2">
      <c r="B1193" s="155">
        <v>44474</v>
      </c>
      <c r="C1193" s="156">
        <v>101.1</v>
      </c>
      <c r="D1193" s="156">
        <v>48077.01</v>
      </c>
    </row>
    <row r="1194" spans="2:4" x14ac:dyDescent="0.2">
      <c r="B1194" s="155">
        <v>44473</v>
      </c>
      <c r="C1194" s="156">
        <v>101.4</v>
      </c>
      <c r="D1194" s="156">
        <v>65464.15</v>
      </c>
    </row>
    <row r="1195" spans="2:4" x14ac:dyDescent="0.2">
      <c r="B1195" s="155">
        <v>44470</v>
      </c>
      <c r="C1195" s="156">
        <v>101.4</v>
      </c>
      <c r="D1195" s="156">
        <v>11050.85</v>
      </c>
    </row>
    <row r="1196" spans="2:4" x14ac:dyDescent="0.2">
      <c r="B1196" s="155">
        <v>44469</v>
      </c>
      <c r="C1196" s="156">
        <v>101.07</v>
      </c>
      <c r="D1196" s="156">
        <v>21544.61</v>
      </c>
    </row>
    <row r="1197" spans="2:4" x14ac:dyDescent="0.2">
      <c r="B1197" s="155">
        <v>44468</v>
      </c>
      <c r="C1197" s="156">
        <v>101.4</v>
      </c>
      <c r="D1197" s="156">
        <v>21585.69</v>
      </c>
    </row>
    <row r="1198" spans="2:4" x14ac:dyDescent="0.2">
      <c r="B1198" s="155">
        <v>44467</v>
      </c>
      <c r="C1198" s="156">
        <v>101.4</v>
      </c>
      <c r="D1198" s="156">
        <v>25990.54</v>
      </c>
    </row>
    <row r="1199" spans="2:4" x14ac:dyDescent="0.2">
      <c r="B1199" s="155">
        <v>44466</v>
      </c>
      <c r="C1199" s="156">
        <v>101.4</v>
      </c>
      <c r="D1199" s="156">
        <v>71171.42</v>
      </c>
    </row>
    <row r="1200" spans="2:4" x14ac:dyDescent="0.2">
      <c r="B1200" s="155">
        <v>44463</v>
      </c>
      <c r="C1200" s="156">
        <v>101.4</v>
      </c>
      <c r="D1200" s="156">
        <v>15709.81</v>
      </c>
    </row>
    <row r="1201" spans="2:4" x14ac:dyDescent="0.2">
      <c r="B1201" s="155">
        <v>44462</v>
      </c>
      <c r="C1201" s="156">
        <v>101.4</v>
      </c>
      <c r="D1201" s="156">
        <v>2332.17</v>
      </c>
    </row>
    <row r="1202" spans="2:4" x14ac:dyDescent="0.2">
      <c r="B1202" s="155">
        <v>44461</v>
      </c>
      <c r="C1202" s="156">
        <v>101.4</v>
      </c>
      <c r="D1202" s="156">
        <v>14874.49</v>
      </c>
    </row>
    <row r="1203" spans="2:4" x14ac:dyDescent="0.2">
      <c r="B1203" s="155">
        <v>44460</v>
      </c>
      <c r="C1203" s="156">
        <v>101.38</v>
      </c>
      <c r="D1203" s="156">
        <v>4157.04</v>
      </c>
    </row>
    <row r="1204" spans="2:4" x14ac:dyDescent="0.2">
      <c r="B1204" s="155">
        <v>44459</v>
      </c>
      <c r="C1204" s="156">
        <v>101.39</v>
      </c>
      <c r="D1204" s="156">
        <v>18636.849999999999</v>
      </c>
    </row>
    <row r="1205" spans="2:4" x14ac:dyDescent="0.2">
      <c r="B1205" s="155">
        <v>44456</v>
      </c>
      <c r="C1205" s="156">
        <v>101.37</v>
      </c>
      <c r="D1205" s="156">
        <v>26230.16</v>
      </c>
    </row>
    <row r="1206" spans="2:4" x14ac:dyDescent="0.2">
      <c r="B1206" s="155">
        <v>44455</v>
      </c>
      <c r="C1206" s="156">
        <v>101.38</v>
      </c>
      <c r="D1206" s="156">
        <v>20871.32</v>
      </c>
    </row>
    <row r="1207" spans="2:4" x14ac:dyDescent="0.2">
      <c r="B1207" s="155">
        <v>44454</v>
      </c>
      <c r="C1207" s="156">
        <v>101.4</v>
      </c>
      <c r="D1207" s="156">
        <v>36697.69</v>
      </c>
    </row>
    <row r="1208" spans="2:4" x14ac:dyDescent="0.2">
      <c r="B1208" s="155">
        <v>44453</v>
      </c>
      <c r="C1208" s="156">
        <v>101.4</v>
      </c>
      <c r="D1208" s="156">
        <v>18653.490000000002</v>
      </c>
    </row>
    <row r="1209" spans="2:4" x14ac:dyDescent="0.2">
      <c r="B1209" s="155">
        <v>44452</v>
      </c>
      <c r="C1209" s="156">
        <v>101</v>
      </c>
      <c r="D1209" s="156">
        <v>7576.3</v>
      </c>
    </row>
    <row r="1210" spans="2:4" x14ac:dyDescent="0.2">
      <c r="B1210" s="155">
        <v>44449</v>
      </c>
      <c r="C1210" s="156">
        <v>101</v>
      </c>
      <c r="D1210" s="156">
        <v>138518.06</v>
      </c>
    </row>
    <row r="1211" spans="2:4" x14ac:dyDescent="0.2">
      <c r="B1211" s="155">
        <v>44448</v>
      </c>
      <c r="C1211" s="156">
        <v>101.13</v>
      </c>
      <c r="D1211" s="156">
        <v>32502.83</v>
      </c>
    </row>
    <row r="1212" spans="2:4" x14ac:dyDescent="0.2">
      <c r="B1212" s="155">
        <v>44447</v>
      </c>
      <c r="C1212" s="156">
        <v>101.19</v>
      </c>
      <c r="D1212" s="156">
        <v>121523.51</v>
      </c>
    </row>
    <row r="1213" spans="2:4" x14ac:dyDescent="0.2">
      <c r="B1213" s="155">
        <v>44445</v>
      </c>
      <c r="C1213" s="156">
        <v>101.19</v>
      </c>
      <c r="D1213" s="156">
        <v>12243.92</v>
      </c>
    </row>
    <row r="1214" spans="2:4" x14ac:dyDescent="0.2">
      <c r="B1214" s="155">
        <v>44442</v>
      </c>
      <c r="C1214" s="156">
        <v>101.18</v>
      </c>
      <c r="D1214" s="156">
        <v>963318.96</v>
      </c>
    </row>
    <row r="1215" spans="2:4" x14ac:dyDescent="0.2">
      <c r="B1215" s="155">
        <v>44441</v>
      </c>
      <c r="C1215" s="156">
        <v>101.19</v>
      </c>
      <c r="D1215" s="156">
        <v>20028.36</v>
      </c>
    </row>
    <row r="1216" spans="2:4" x14ac:dyDescent="0.2">
      <c r="B1216" s="155">
        <v>44440</v>
      </c>
      <c r="C1216" s="156">
        <v>101.19</v>
      </c>
      <c r="D1216" s="156">
        <v>27412.36</v>
      </c>
    </row>
    <row r="1217" spans="2:4" x14ac:dyDescent="0.2">
      <c r="B1217" s="155">
        <v>44439</v>
      </c>
      <c r="C1217" s="156">
        <v>101.1</v>
      </c>
      <c r="D1217" s="156">
        <v>62610.69</v>
      </c>
    </row>
    <row r="1218" spans="2:4" x14ac:dyDescent="0.2">
      <c r="B1218" s="155">
        <v>44438</v>
      </c>
      <c r="C1218" s="156">
        <v>101.03</v>
      </c>
      <c r="D1218" s="156">
        <v>58347.25</v>
      </c>
    </row>
    <row r="1219" spans="2:4" x14ac:dyDescent="0.2">
      <c r="B1219" s="155">
        <v>44435</v>
      </c>
      <c r="C1219" s="156">
        <v>100.35</v>
      </c>
      <c r="D1219" s="156">
        <v>58998.06</v>
      </c>
    </row>
    <row r="1220" spans="2:4" x14ac:dyDescent="0.2">
      <c r="B1220" s="155">
        <v>44434</v>
      </c>
      <c r="C1220" s="156">
        <v>100.1</v>
      </c>
      <c r="D1220" s="156">
        <v>36402</v>
      </c>
    </row>
    <row r="1221" spans="2:4" x14ac:dyDescent="0.2">
      <c r="B1221" s="155">
        <v>44433</v>
      </c>
      <c r="C1221" s="156">
        <v>99.98</v>
      </c>
      <c r="D1221" s="156">
        <v>85688.84</v>
      </c>
    </row>
    <row r="1222" spans="2:4" x14ac:dyDescent="0.2">
      <c r="B1222" s="155">
        <v>44432</v>
      </c>
      <c r="C1222" s="156">
        <v>99.98</v>
      </c>
      <c r="D1222" s="156">
        <v>119310.1</v>
      </c>
    </row>
    <row r="1223" spans="2:4" x14ac:dyDescent="0.2">
      <c r="B1223" s="155">
        <v>44431</v>
      </c>
      <c r="C1223" s="156">
        <v>100.1</v>
      </c>
      <c r="D1223" s="156">
        <v>89184.93</v>
      </c>
    </row>
    <row r="1224" spans="2:4" x14ac:dyDescent="0.2">
      <c r="B1224" s="155">
        <v>44428</v>
      </c>
      <c r="C1224" s="156">
        <v>100.1</v>
      </c>
      <c r="D1224" s="156">
        <v>64952.06</v>
      </c>
    </row>
    <row r="1225" spans="2:4" x14ac:dyDescent="0.2">
      <c r="B1225" s="155">
        <v>44427</v>
      </c>
      <c r="C1225" s="156">
        <v>100.1</v>
      </c>
      <c r="D1225" s="156">
        <v>56455</v>
      </c>
    </row>
    <row r="1226" spans="2:4" x14ac:dyDescent="0.2">
      <c r="B1226" s="155">
        <v>44426</v>
      </c>
      <c r="C1226" s="156">
        <v>99.99</v>
      </c>
      <c r="D1226" s="156">
        <v>21300.87</v>
      </c>
    </row>
    <row r="1227" spans="2:4" x14ac:dyDescent="0.2">
      <c r="B1227" s="155">
        <v>44425</v>
      </c>
      <c r="C1227" s="156">
        <v>100.05</v>
      </c>
      <c r="D1227" s="156">
        <v>44576.03</v>
      </c>
    </row>
    <row r="1228" spans="2:4" x14ac:dyDescent="0.2">
      <c r="B1228" s="155">
        <v>44424</v>
      </c>
      <c r="C1228" s="156">
        <v>99.99</v>
      </c>
      <c r="D1228" s="156">
        <v>43786.26</v>
      </c>
    </row>
    <row r="1229" spans="2:4" x14ac:dyDescent="0.2">
      <c r="B1229" s="155">
        <v>44421</v>
      </c>
      <c r="C1229" s="156">
        <v>99.98</v>
      </c>
      <c r="D1229" s="156">
        <v>54816.5</v>
      </c>
    </row>
    <row r="1230" spans="2:4" x14ac:dyDescent="0.2">
      <c r="B1230" s="155">
        <v>44420</v>
      </c>
      <c r="C1230" s="156">
        <v>99.98</v>
      </c>
      <c r="D1230" s="156">
        <v>4748.5600000000004</v>
      </c>
    </row>
    <row r="1231" spans="2:4" x14ac:dyDescent="0.2">
      <c r="B1231" s="155">
        <v>44419</v>
      </c>
      <c r="C1231" s="156">
        <v>100.1</v>
      </c>
      <c r="D1231" s="156">
        <v>62746.83</v>
      </c>
    </row>
    <row r="1232" spans="2:4" x14ac:dyDescent="0.2">
      <c r="B1232" s="155">
        <v>44418</v>
      </c>
      <c r="C1232" s="156">
        <v>99.53</v>
      </c>
      <c r="D1232" s="156">
        <v>60281.23</v>
      </c>
    </row>
    <row r="1233" spans="2:4" x14ac:dyDescent="0.2">
      <c r="B1233" s="155">
        <v>44417</v>
      </c>
      <c r="C1233" s="156">
        <v>100</v>
      </c>
      <c r="D1233" s="156">
        <v>208262.49</v>
      </c>
    </row>
    <row r="1234" spans="2:4" x14ac:dyDescent="0.2">
      <c r="B1234" s="155">
        <v>44414</v>
      </c>
      <c r="C1234" s="156">
        <v>100.62</v>
      </c>
      <c r="D1234" s="156">
        <v>33736.83</v>
      </c>
    </row>
    <row r="1235" spans="2:4" x14ac:dyDescent="0.2">
      <c r="B1235" s="155">
        <v>44413</v>
      </c>
      <c r="C1235" s="156">
        <v>100.9</v>
      </c>
      <c r="D1235" s="156">
        <v>27058.47</v>
      </c>
    </row>
    <row r="1236" spans="2:4" x14ac:dyDescent="0.2">
      <c r="B1236" s="155">
        <v>44412</v>
      </c>
      <c r="C1236" s="156">
        <v>100.9</v>
      </c>
      <c r="D1236" s="156">
        <v>20174.64</v>
      </c>
    </row>
    <row r="1237" spans="2:4" x14ac:dyDescent="0.2">
      <c r="B1237" s="155">
        <v>44411</v>
      </c>
      <c r="C1237" s="156">
        <v>100.9</v>
      </c>
      <c r="D1237" s="156">
        <v>88061.4</v>
      </c>
    </row>
    <row r="1238" spans="2:4" x14ac:dyDescent="0.2">
      <c r="B1238" s="155">
        <v>44410</v>
      </c>
      <c r="C1238" s="156">
        <v>100.7</v>
      </c>
      <c r="D1238" s="156">
        <v>76011.199999999997</v>
      </c>
    </row>
    <row r="1239" spans="2:4" x14ac:dyDescent="0.2">
      <c r="B1239" s="155">
        <v>44407</v>
      </c>
      <c r="C1239" s="156">
        <v>100.9</v>
      </c>
      <c r="D1239" s="156">
        <v>65379.16</v>
      </c>
    </row>
    <row r="1240" spans="2:4" x14ac:dyDescent="0.2">
      <c r="B1240" s="155">
        <v>44406</v>
      </c>
      <c r="C1240" s="156">
        <v>100.56</v>
      </c>
      <c r="D1240" s="156">
        <v>145949.25</v>
      </c>
    </row>
    <row r="1241" spans="2:4" x14ac:dyDescent="0.2">
      <c r="B1241" s="155">
        <v>44405</v>
      </c>
      <c r="C1241" s="156">
        <v>100.89</v>
      </c>
      <c r="D1241" s="156">
        <v>22900.47</v>
      </c>
    </row>
    <row r="1242" spans="2:4" x14ac:dyDescent="0.2">
      <c r="B1242" s="155">
        <v>44404</v>
      </c>
      <c r="C1242" s="156">
        <v>100.9</v>
      </c>
      <c r="D1242" s="156">
        <v>33484.559999999998</v>
      </c>
    </row>
    <row r="1243" spans="2:4" x14ac:dyDescent="0.2">
      <c r="B1243" s="155">
        <v>44403</v>
      </c>
      <c r="C1243" s="156">
        <v>100.97</v>
      </c>
      <c r="D1243" s="156">
        <v>24222.05</v>
      </c>
    </row>
    <row r="1244" spans="2:4" x14ac:dyDescent="0.2">
      <c r="B1244" s="155">
        <v>44400</v>
      </c>
      <c r="C1244" s="156">
        <v>100.99</v>
      </c>
      <c r="D1244" s="156">
        <v>541460.57999999996</v>
      </c>
    </row>
    <row r="1245" spans="2:4" x14ac:dyDescent="0.2">
      <c r="B1245" s="155">
        <v>44399</v>
      </c>
      <c r="C1245" s="156">
        <v>100.98</v>
      </c>
      <c r="D1245" s="156">
        <v>60697.51</v>
      </c>
    </row>
    <row r="1246" spans="2:4" x14ac:dyDescent="0.2">
      <c r="B1246" s="155">
        <v>44398</v>
      </c>
      <c r="C1246" s="156">
        <v>101.19</v>
      </c>
      <c r="D1246" s="156">
        <v>812585.85</v>
      </c>
    </row>
    <row r="1247" spans="2:4" x14ac:dyDescent="0.2">
      <c r="B1247" s="155">
        <v>44397</v>
      </c>
      <c r="C1247" s="156">
        <v>101.7</v>
      </c>
      <c r="D1247" s="156">
        <v>39083.61</v>
      </c>
    </row>
    <row r="1248" spans="2:4" x14ac:dyDescent="0.2">
      <c r="B1248" s="155">
        <v>44396</v>
      </c>
      <c r="C1248" s="156">
        <v>101.7</v>
      </c>
      <c r="D1248" s="156">
        <v>28678.45</v>
      </c>
    </row>
    <row r="1249" spans="2:4" x14ac:dyDescent="0.2">
      <c r="B1249" s="155">
        <v>44393</v>
      </c>
      <c r="C1249" s="156">
        <v>101.26</v>
      </c>
      <c r="D1249" s="156">
        <v>228276.52</v>
      </c>
    </row>
    <row r="1250" spans="2:4" x14ac:dyDescent="0.2">
      <c r="B1250" s="155">
        <v>44392</v>
      </c>
      <c r="C1250" s="156">
        <v>101.48</v>
      </c>
      <c r="D1250" s="156">
        <v>54618.48</v>
      </c>
    </row>
    <row r="1251" spans="2:4" x14ac:dyDescent="0.2">
      <c r="B1251" s="155">
        <v>44391</v>
      </c>
      <c r="C1251" s="156">
        <v>101.58</v>
      </c>
      <c r="D1251" s="156">
        <v>63634.22</v>
      </c>
    </row>
    <row r="1252" spans="2:4" x14ac:dyDescent="0.2">
      <c r="B1252" s="155">
        <v>44390</v>
      </c>
      <c r="C1252" s="156">
        <v>100.62</v>
      </c>
      <c r="D1252" s="156">
        <v>58811.51</v>
      </c>
    </row>
    <row r="1253" spans="2:4" x14ac:dyDescent="0.2">
      <c r="B1253" s="155">
        <v>44389</v>
      </c>
      <c r="C1253" s="156">
        <v>101.1</v>
      </c>
      <c r="D1253" s="156">
        <v>31630.77</v>
      </c>
    </row>
    <row r="1254" spans="2:4" x14ac:dyDescent="0.2">
      <c r="B1254" s="155">
        <v>44385</v>
      </c>
      <c r="C1254" s="156">
        <v>100.97</v>
      </c>
      <c r="D1254" s="156">
        <v>31746.2</v>
      </c>
    </row>
    <row r="1255" spans="2:4" x14ac:dyDescent="0.2">
      <c r="B1255" s="155">
        <v>44384</v>
      </c>
      <c r="C1255" s="156">
        <v>100.99</v>
      </c>
      <c r="D1255" s="156">
        <v>76390.91</v>
      </c>
    </row>
    <row r="1256" spans="2:4" x14ac:dyDescent="0.2">
      <c r="B1256" s="155">
        <v>44383</v>
      </c>
      <c r="C1256" s="156">
        <v>100.99</v>
      </c>
      <c r="D1256" s="156">
        <v>13203.63</v>
      </c>
    </row>
    <row r="1257" spans="2:4" x14ac:dyDescent="0.2">
      <c r="B1257" s="155">
        <v>44382</v>
      </c>
      <c r="C1257" s="156">
        <v>100.99</v>
      </c>
      <c r="D1257" s="156">
        <v>14239.56</v>
      </c>
    </row>
    <row r="1258" spans="2:4" x14ac:dyDescent="0.2">
      <c r="B1258" s="155">
        <v>44379</v>
      </c>
      <c r="C1258" s="156">
        <v>100.99</v>
      </c>
      <c r="D1258" s="156">
        <v>32348.57</v>
      </c>
    </row>
    <row r="1259" spans="2:4" x14ac:dyDescent="0.2">
      <c r="B1259" s="155">
        <v>44378</v>
      </c>
      <c r="C1259" s="156">
        <v>100.99</v>
      </c>
      <c r="D1259" s="156">
        <v>22443.42</v>
      </c>
    </row>
    <row r="1260" spans="2:4" x14ac:dyDescent="0.2">
      <c r="B1260" s="155">
        <v>44377</v>
      </c>
      <c r="C1260" s="156">
        <v>100.96</v>
      </c>
      <c r="D1260" s="156">
        <v>12813.55</v>
      </c>
    </row>
    <row r="1261" spans="2:4" x14ac:dyDescent="0.2">
      <c r="B1261" s="155">
        <v>44376</v>
      </c>
      <c r="C1261" s="156">
        <v>100.99</v>
      </c>
      <c r="D1261" s="156">
        <v>73636.02</v>
      </c>
    </row>
    <row r="1262" spans="2:4" x14ac:dyDescent="0.2">
      <c r="B1262" s="155">
        <v>44375</v>
      </c>
      <c r="C1262" s="156">
        <v>99.47</v>
      </c>
      <c r="D1262" s="156">
        <v>5478.67</v>
      </c>
    </row>
    <row r="1263" spans="2:4" x14ac:dyDescent="0.2">
      <c r="B1263" s="155">
        <v>44372</v>
      </c>
      <c r="C1263" s="156">
        <v>99.4</v>
      </c>
      <c r="D1263" s="156">
        <v>169339.15</v>
      </c>
    </row>
    <row r="1264" spans="2:4" x14ac:dyDescent="0.2">
      <c r="B1264" s="155">
        <v>44371</v>
      </c>
      <c r="C1264" s="156">
        <v>102.31</v>
      </c>
      <c r="D1264" s="156">
        <v>19382.13</v>
      </c>
    </row>
    <row r="1265" spans="2:4" x14ac:dyDescent="0.2">
      <c r="B1265" s="155">
        <v>44370</v>
      </c>
      <c r="C1265" s="156">
        <v>102</v>
      </c>
      <c r="D1265" s="156">
        <v>17650.38</v>
      </c>
    </row>
    <row r="1266" spans="2:4" x14ac:dyDescent="0.2">
      <c r="B1266" s="155">
        <v>44369</v>
      </c>
      <c r="C1266" s="156">
        <v>101</v>
      </c>
      <c r="D1266" s="156">
        <v>5913.55</v>
      </c>
    </row>
    <row r="1267" spans="2:4" x14ac:dyDescent="0.2">
      <c r="B1267" s="155">
        <v>44368</v>
      </c>
      <c r="C1267" s="156">
        <v>102.32</v>
      </c>
      <c r="D1267" s="156">
        <v>47259.16</v>
      </c>
    </row>
    <row r="1268" spans="2:4" x14ac:dyDescent="0.2">
      <c r="B1268" s="155">
        <v>44365</v>
      </c>
      <c r="C1268" s="156">
        <v>102</v>
      </c>
      <c r="D1268" s="156">
        <v>5132.8</v>
      </c>
    </row>
    <row r="1269" spans="2:4" x14ac:dyDescent="0.2">
      <c r="B1269" s="155">
        <v>44364</v>
      </c>
      <c r="C1269" s="156">
        <v>102</v>
      </c>
      <c r="D1269" s="156">
        <v>1632</v>
      </c>
    </row>
    <row r="1270" spans="2:4" x14ac:dyDescent="0.2">
      <c r="B1270" s="155">
        <v>44363</v>
      </c>
      <c r="C1270" s="156">
        <v>102</v>
      </c>
      <c r="D1270" s="156">
        <v>73419.86</v>
      </c>
    </row>
    <row r="1271" spans="2:4" x14ac:dyDescent="0.2">
      <c r="B1271" s="155">
        <v>44362</v>
      </c>
      <c r="C1271" s="156">
        <v>101.4</v>
      </c>
      <c r="D1271" s="156">
        <v>257056.3</v>
      </c>
    </row>
    <row r="1272" spans="2:4" x14ac:dyDescent="0.2">
      <c r="B1272" s="155">
        <v>44361</v>
      </c>
      <c r="C1272" s="156">
        <v>101.89</v>
      </c>
      <c r="D1272" s="156">
        <v>5296.65</v>
      </c>
    </row>
    <row r="1273" spans="2:4" x14ac:dyDescent="0.2">
      <c r="B1273" s="155">
        <v>44358</v>
      </c>
      <c r="C1273" s="156">
        <v>101.5</v>
      </c>
      <c r="D1273" s="156">
        <v>1120.55</v>
      </c>
    </row>
    <row r="1274" spans="2:4" x14ac:dyDescent="0.2">
      <c r="B1274" s="155">
        <v>44357</v>
      </c>
      <c r="C1274" s="156">
        <v>101.78</v>
      </c>
      <c r="D1274" s="156">
        <v>30743.48</v>
      </c>
    </row>
    <row r="1275" spans="2:4" x14ac:dyDescent="0.2">
      <c r="B1275" s="155">
        <v>44356</v>
      </c>
      <c r="C1275" s="156">
        <v>101.4</v>
      </c>
      <c r="D1275" s="156">
        <v>1115.4000000000001</v>
      </c>
    </row>
    <row r="1276" spans="2:4" x14ac:dyDescent="0.2">
      <c r="B1276" s="155">
        <v>44355</v>
      </c>
      <c r="C1276" s="156">
        <v>102.49</v>
      </c>
      <c r="D1276" s="156">
        <v>26498.99</v>
      </c>
    </row>
    <row r="1277" spans="2:4" x14ac:dyDescent="0.2">
      <c r="B1277" s="155">
        <v>44354</v>
      </c>
      <c r="C1277" s="156">
        <v>102.49</v>
      </c>
      <c r="D1277" s="156">
        <v>44903.040000000001</v>
      </c>
    </row>
    <row r="1278" spans="2:4" x14ac:dyDescent="0.2">
      <c r="B1278" s="155">
        <v>44351</v>
      </c>
      <c r="C1278" s="156">
        <v>102.53</v>
      </c>
      <c r="D1278" s="156">
        <v>16248.2</v>
      </c>
    </row>
    <row r="1279" spans="2:4" x14ac:dyDescent="0.2">
      <c r="B1279" s="155">
        <v>44349</v>
      </c>
      <c r="C1279" s="156">
        <v>102.94</v>
      </c>
      <c r="D1279" s="156">
        <v>62068.800000000003</v>
      </c>
    </row>
    <row r="1280" spans="2:4" x14ac:dyDescent="0.2">
      <c r="B1280" s="155">
        <v>44348</v>
      </c>
      <c r="C1280" s="156">
        <v>102.88</v>
      </c>
      <c r="D1280" s="156">
        <v>25088.09</v>
      </c>
    </row>
    <row r="1281" spans="2:4" x14ac:dyDescent="0.2">
      <c r="B1281" s="155">
        <v>44347</v>
      </c>
      <c r="C1281" s="156">
        <v>102.98</v>
      </c>
      <c r="D1281" s="156">
        <v>41371.94</v>
      </c>
    </row>
    <row r="1282" spans="2:4" x14ac:dyDescent="0.2">
      <c r="B1282" s="155">
        <v>44344</v>
      </c>
      <c r="C1282" s="156">
        <v>102.4</v>
      </c>
      <c r="D1282" s="156">
        <v>45727.56</v>
      </c>
    </row>
    <row r="1283" spans="2:4" x14ac:dyDescent="0.2">
      <c r="B1283" s="155">
        <v>44343</v>
      </c>
      <c r="C1283" s="156">
        <v>101.5</v>
      </c>
      <c r="D1283" s="156">
        <v>34628.559999999998</v>
      </c>
    </row>
    <row r="1284" spans="2:4" x14ac:dyDescent="0.2">
      <c r="B1284" s="155">
        <v>44342</v>
      </c>
      <c r="C1284" s="156">
        <v>102</v>
      </c>
      <c r="D1284" s="156">
        <v>3717620.4</v>
      </c>
    </row>
    <row r="1285" spans="2:4" x14ac:dyDescent="0.2">
      <c r="B1285" s="155">
        <v>44340</v>
      </c>
      <c r="C1285" s="156">
        <v>101.6</v>
      </c>
      <c r="D1285" s="156">
        <v>11528.73</v>
      </c>
    </row>
    <row r="1286" spans="2:4" x14ac:dyDescent="0.2">
      <c r="B1286" s="155">
        <v>44337</v>
      </c>
      <c r="C1286" s="156">
        <v>101.58</v>
      </c>
      <c r="D1286" s="156">
        <v>5932.78</v>
      </c>
    </row>
    <row r="1287" spans="2:4" x14ac:dyDescent="0.2">
      <c r="B1287" s="155">
        <v>44336</v>
      </c>
      <c r="C1287" s="156">
        <v>100.3</v>
      </c>
      <c r="D1287" s="156">
        <v>85060.54</v>
      </c>
    </row>
    <row r="1288" spans="2:4" x14ac:dyDescent="0.2">
      <c r="B1288" s="155">
        <v>44335</v>
      </c>
      <c r="C1288" s="156">
        <v>101</v>
      </c>
      <c r="D1288" s="156">
        <v>4952.45</v>
      </c>
    </row>
    <row r="1289" spans="2:4" x14ac:dyDescent="0.2">
      <c r="B1289" s="155">
        <v>44334</v>
      </c>
      <c r="C1289" s="156">
        <v>101.29</v>
      </c>
      <c r="D1289" s="156">
        <v>74838.37</v>
      </c>
    </row>
    <row r="1290" spans="2:4" x14ac:dyDescent="0.2">
      <c r="B1290" s="155">
        <v>44333</v>
      </c>
      <c r="C1290" s="156">
        <v>101.97</v>
      </c>
      <c r="D1290" s="156">
        <v>8330.7199999999993</v>
      </c>
    </row>
    <row r="1291" spans="2:4" x14ac:dyDescent="0.2">
      <c r="B1291" s="155">
        <v>44330</v>
      </c>
      <c r="C1291" s="156">
        <v>101.3</v>
      </c>
      <c r="D1291" s="156">
        <v>16235.82</v>
      </c>
    </row>
    <row r="1292" spans="2:4" x14ac:dyDescent="0.2">
      <c r="B1292" s="155">
        <v>44329</v>
      </c>
      <c r="C1292" s="156">
        <v>101.93</v>
      </c>
      <c r="D1292" s="156">
        <v>32470.46</v>
      </c>
    </row>
    <row r="1293" spans="2:4" x14ac:dyDescent="0.2">
      <c r="B1293" s="155">
        <v>44328</v>
      </c>
      <c r="C1293" s="156">
        <v>101.26</v>
      </c>
      <c r="D1293" s="156">
        <v>2442</v>
      </c>
    </row>
    <row r="1294" spans="2:4" x14ac:dyDescent="0.2">
      <c r="B1294" s="155">
        <v>44327</v>
      </c>
      <c r="C1294" s="156">
        <v>101.15</v>
      </c>
      <c r="D1294" s="156">
        <v>22663.26</v>
      </c>
    </row>
    <row r="1295" spans="2:4" x14ac:dyDescent="0.2">
      <c r="B1295" s="155">
        <v>44326</v>
      </c>
      <c r="C1295" s="156">
        <v>100.5</v>
      </c>
      <c r="D1295" s="156">
        <v>70733.899999999994</v>
      </c>
    </row>
    <row r="1296" spans="2:4" x14ac:dyDescent="0.2">
      <c r="B1296" s="155">
        <v>44323</v>
      </c>
      <c r="C1296" s="156">
        <v>101</v>
      </c>
      <c r="D1296" s="156">
        <v>385435.6</v>
      </c>
    </row>
    <row r="1297" spans="2:4" x14ac:dyDescent="0.2">
      <c r="B1297" s="155">
        <v>44322</v>
      </c>
      <c r="C1297" s="156">
        <v>101</v>
      </c>
      <c r="D1297" s="156">
        <v>76099.7</v>
      </c>
    </row>
    <row r="1298" spans="2:4" x14ac:dyDescent="0.2">
      <c r="B1298" s="155">
        <v>44321</v>
      </c>
      <c r="C1298" s="156">
        <v>101</v>
      </c>
      <c r="D1298" s="156">
        <v>12019</v>
      </c>
    </row>
    <row r="1299" spans="2:4" x14ac:dyDescent="0.2">
      <c r="B1299" s="155">
        <v>44319</v>
      </c>
      <c r="C1299" s="156">
        <v>102.89</v>
      </c>
      <c r="D1299" s="156">
        <v>123711.05</v>
      </c>
    </row>
    <row r="1300" spans="2:4" x14ac:dyDescent="0.2">
      <c r="B1300" s="155">
        <v>44316</v>
      </c>
      <c r="C1300" s="156">
        <v>103.48</v>
      </c>
      <c r="D1300" s="156">
        <v>68032.7</v>
      </c>
    </row>
    <row r="1301" spans="2:4" x14ac:dyDescent="0.2">
      <c r="B1301" s="155">
        <v>44315</v>
      </c>
      <c r="C1301" s="156">
        <v>103.15</v>
      </c>
      <c r="D1301" s="156">
        <v>515.75</v>
      </c>
    </row>
    <row r="1302" spans="2:4" x14ac:dyDescent="0.2">
      <c r="B1302" s="155">
        <v>44314</v>
      </c>
      <c r="C1302" s="156">
        <v>103.15</v>
      </c>
      <c r="D1302" s="156">
        <v>5573.6</v>
      </c>
    </row>
    <row r="1303" spans="2:4" x14ac:dyDescent="0.2">
      <c r="B1303" s="155">
        <v>44313</v>
      </c>
      <c r="C1303" s="156">
        <v>101.3</v>
      </c>
      <c r="D1303" s="156">
        <v>10231.299999999999</v>
      </c>
    </row>
    <row r="1304" spans="2:4" x14ac:dyDescent="0.2">
      <c r="B1304" s="155">
        <v>44312</v>
      </c>
      <c r="C1304" s="156">
        <v>100.5</v>
      </c>
      <c r="D1304" s="156">
        <v>10251</v>
      </c>
    </row>
    <row r="1305" spans="2:4" x14ac:dyDescent="0.2">
      <c r="B1305" s="155">
        <v>44309</v>
      </c>
      <c r="C1305" s="156">
        <v>100.5</v>
      </c>
      <c r="D1305" s="156">
        <v>47991.55</v>
      </c>
    </row>
    <row r="1306" spans="2:4" x14ac:dyDescent="0.2">
      <c r="B1306" s="155">
        <v>44308</v>
      </c>
      <c r="C1306" s="156">
        <v>98.5</v>
      </c>
      <c r="D1306" s="156">
        <v>97477.55</v>
      </c>
    </row>
    <row r="1307" spans="2:4" x14ac:dyDescent="0.2">
      <c r="B1307" s="155">
        <v>44306</v>
      </c>
      <c r="C1307" s="156">
        <v>103.47</v>
      </c>
      <c r="D1307" s="156">
        <v>620.82000000000005</v>
      </c>
    </row>
    <row r="1308" spans="2:4" x14ac:dyDescent="0.2">
      <c r="B1308" s="155">
        <v>44305</v>
      </c>
      <c r="C1308" s="156">
        <v>98.02</v>
      </c>
      <c r="D1308" s="156">
        <v>119755.1</v>
      </c>
    </row>
    <row r="1309" spans="2:4" x14ac:dyDescent="0.2">
      <c r="B1309" s="155">
        <v>44302</v>
      </c>
      <c r="C1309" s="156">
        <v>100</v>
      </c>
      <c r="D1309" s="156">
        <v>16036.23</v>
      </c>
    </row>
    <row r="1310" spans="2:4" x14ac:dyDescent="0.2">
      <c r="B1310" s="155">
        <v>44301</v>
      </c>
      <c r="C1310" s="156">
        <v>101.5</v>
      </c>
      <c r="D1310" s="156">
        <v>197001.29</v>
      </c>
    </row>
    <row r="1311" spans="2:4" x14ac:dyDescent="0.2">
      <c r="B1311" s="155">
        <v>44300</v>
      </c>
      <c r="C1311" s="156">
        <v>100</v>
      </c>
      <c r="D1311" s="156">
        <v>1926256.06</v>
      </c>
    </row>
    <row r="1312" spans="2:4" x14ac:dyDescent="0.2">
      <c r="B1312" s="155">
        <v>44299</v>
      </c>
      <c r="C1312" s="156">
        <v>99.99</v>
      </c>
      <c r="D1312" s="156">
        <v>806573.53</v>
      </c>
    </row>
    <row r="1313" spans="2:4" x14ac:dyDescent="0.2">
      <c r="B1313" s="155">
        <v>44298</v>
      </c>
      <c r="C1313" s="156">
        <v>103</v>
      </c>
      <c r="D1313" s="156">
        <v>515.1</v>
      </c>
    </row>
    <row r="1314" spans="2:4" x14ac:dyDescent="0.2">
      <c r="B1314" s="155">
        <v>44295</v>
      </c>
      <c r="C1314" s="156">
        <v>102.5</v>
      </c>
      <c r="D1314" s="156">
        <v>5641.1</v>
      </c>
    </row>
    <row r="1315" spans="2:4" x14ac:dyDescent="0.2">
      <c r="B1315" s="155">
        <v>44294</v>
      </c>
      <c r="C1315" s="156">
        <v>103.49</v>
      </c>
      <c r="D1315" s="156">
        <v>13648.65</v>
      </c>
    </row>
    <row r="1316" spans="2:4" x14ac:dyDescent="0.2">
      <c r="B1316" s="155">
        <v>44293</v>
      </c>
      <c r="C1316" s="156">
        <v>102.7</v>
      </c>
      <c r="D1316" s="156">
        <v>3807.5</v>
      </c>
    </row>
    <row r="1317" spans="2:4" x14ac:dyDescent="0.2">
      <c r="B1317" s="155">
        <v>44292</v>
      </c>
      <c r="C1317" s="156">
        <v>103.1</v>
      </c>
      <c r="D1317" s="156">
        <v>4966.6000000000004</v>
      </c>
    </row>
    <row r="1318" spans="2:4" x14ac:dyDescent="0.2">
      <c r="B1318" s="155">
        <v>44291</v>
      </c>
      <c r="C1318" s="156">
        <v>103.51</v>
      </c>
      <c r="D1318" s="156">
        <v>5693.07</v>
      </c>
    </row>
    <row r="1319" spans="2:4" x14ac:dyDescent="0.2">
      <c r="B1319" s="155">
        <v>44287</v>
      </c>
      <c r="C1319" s="156">
        <v>103.5</v>
      </c>
      <c r="D1319" s="156">
        <v>122255.07</v>
      </c>
    </row>
    <row r="1320" spans="2:4" x14ac:dyDescent="0.2">
      <c r="B1320" s="155">
        <v>44286</v>
      </c>
      <c r="C1320" s="156">
        <v>103.55</v>
      </c>
      <c r="D1320" s="156">
        <v>2071.5</v>
      </c>
    </row>
    <row r="1321" spans="2:4" x14ac:dyDescent="0.2">
      <c r="B1321" s="155">
        <v>44285</v>
      </c>
      <c r="C1321" s="156">
        <v>103.5</v>
      </c>
      <c r="D1321" s="156">
        <v>1037.45</v>
      </c>
    </row>
    <row r="1322" spans="2:4" x14ac:dyDescent="0.2">
      <c r="B1322" s="155">
        <v>44284</v>
      </c>
      <c r="C1322" s="156">
        <v>103.5</v>
      </c>
      <c r="D1322" s="156">
        <v>1037.5</v>
      </c>
    </row>
    <row r="1323" spans="2:4" x14ac:dyDescent="0.2">
      <c r="B1323" s="155">
        <v>44281</v>
      </c>
      <c r="C1323" s="156">
        <v>103.5</v>
      </c>
      <c r="D1323" s="156">
        <v>1035</v>
      </c>
    </row>
    <row r="1324" spans="2:4" x14ac:dyDescent="0.2">
      <c r="B1324" s="155">
        <v>44280</v>
      </c>
      <c r="C1324" s="156">
        <v>103.5</v>
      </c>
      <c r="D1324" s="156">
        <v>1555.24</v>
      </c>
    </row>
    <row r="1325" spans="2:4" x14ac:dyDescent="0.2">
      <c r="B1325" s="155">
        <v>44279</v>
      </c>
      <c r="C1325" s="156">
        <v>103.5</v>
      </c>
      <c r="D1325" s="156">
        <v>3546.4</v>
      </c>
    </row>
    <row r="1326" spans="2:4" x14ac:dyDescent="0.2">
      <c r="B1326" s="155">
        <v>44278</v>
      </c>
      <c r="C1326" s="156">
        <v>103.5</v>
      </c>
      <c r="D1326" s="156">
        <v>1557.4</v>
      </c>
    </row>
    <row r="1327" spans="2:4" x14ac:dyDescent="0.2">
      <c r="B1327" s="155">
        <v>44277</v>
      </c>
      <c r="C1327" s="156">
        <v>103.5</v>
      </c>
      <c r="D1327" s="156">
        <v>2175</v>
      </c>
    </row>
    <row r="1328" spans="2:4" x14ac:dyDescent="0.2">
      <c r="B1328" s="155">
        <v>44274</v>
      </c>
      <c r="C1328" s="156">
        <v>103.75</v>
      </c>
      <c r="D1328" s="156">
        <v>1143.75</v>
      </c>
    </row>
    <row r="1329" spans="2:4" x14ac:dyDescent="0.2">
      <c r="B1329" s="155">
        <v>44273</v>
      </c>
      <c r="C1329" s="156">
        <v>103.5</v>
      </c>
      <c r="D1329" s="156">
        <v>2082.38</v>
      </c>
    </row>
    <row r="1330" spans="2:4" x14ac:dyDescent="0.2">
      <c r="B1330" s="155">
        <v>44272</v>
      </c>
      <c r="C1330" s="156">
        <v>103.99</v>
      </c>
      <c r="D1330" s="156">
        <v>519.95000000000005</v>
      </c>
    </row>
    <row r="1331" spans="2:4" x14ac:dyDescent="0.2">
      <c r="B1331" s="155">
        <v>44271</v>
      </c>
      <c r="C1331" s="156">
        <v>103.99</v>
      </c>
      <c r="D1331" s="156">
        <v>3011.85</v>
      </c>
    </row>
    <row r="1332" spans="2:4" x14ac:dyDescent="0.2">
      <c r="B1332" s="155">
        <v>44270</v>
      </c>
      <c r="C1332" s="156">
        <v>103.99</v>
      </c>
      <c r="D1332" s="156">
        <v>2902.46</v>
      </c>
    </row>
    <row r="1333" spans="2:4" x14ac:dyDescent="0.2">
      <c r="B1333" s="155">
        <v>44267</v>
      </c>
      <c r="C1333" s="156">
        <v>103.01</v>
      </c>
      <c r="D1333" s="156">
        <v>6779.17</v>
      </c>
    </row>
    <row r="1334" spans="2:4" x14ac:dyDescent="0.2">
      <c r="B1334" s="155">
        <v>44266</v>
      </c>
      <c r="C1334" s="156">
        <v>105.98</v>
      </c>
      <c r="D1334" s="156">
        <v>4491.8999999999996</v>
      </c>
    </row>
    <row r="1335" spans="2:4" x14ac:dyDescent="0.2">
      <c r="B1335" s="155">
        <v>44265</v>
      </c>
      <c r="C1335" s="156">
        <v>105.98</v>
      </c>
      <c r="D1335" s="156">
        <v>10684.38</v>
      </c>
    </row>
    <row r="1336" spans="2:4" x14ac:dyDescent="0.2">
      <c r="B1336" s="155">
        <v>44264</v>
      </c>
      <c r="C1336" s="156">
        <v>103.01</v>
      </c>
      <c r="D1336" s="156">
        <v>9821.4500000000007</v>
      </c>
    </row>
    <row r="1337" spans="2:4" x14ac:dyDescent="0.2">
      <c r="B1337" s="155">
        <v>44263</v>
      </c>
      <c r="C1337" s="156">
        <v>104</v>
      </c>
      <c r="D1337" s="156">
        <v>2715.98</v>
      </c>
    </row>
    <row r="1338" spans="2:4" x14ac:dyDescent="0.2">
      <c r="B1338" s="155">
        <v>44260</v>
      </c>
      <c r="C1338" s="156">
        <v>104</v>
      </c>
      <c r="D1338" s="156">
        <v>3153</v>
      </c>
    </row>
    <row r="1339" spans="2:4" x14ac:dyDescent="0.2">
      <c r="B1339" s="155">
        <v>44259</v>
      </c>
      <c r="C1339" s="156">
        <v>104.5</v>
      </c>
      <c r="D1339" s="156">
        <v>5761.5</v>
      </c>
    </row>
    <row r="1340" spans="2:4" x14ac:dyDescent="0.2">
      <c r="B1340" s="155">
        <v>44258</v>
      </c>
      <c r="C1340" s="156">
        <v>105</v>
      </c>
      <c r="D1340" s="156">
        <v>1684.95</v>
      </c>
    </row>
    <row r="1341" spans="2:4" x14ac:dyDescent="0.2">
      <c r="B1341" s="155">
        <v>44257</v>
      </c>
      <c r="C1341" s="156">
        <v>105</v>
      </c>
      <c r="D1341" s="156">
        <v>2632.4</v>
      </c>
    </row>
    <row r="1342" spans="2:4" x14ac:dyDescent="0.2">
      <c r="B1342" s="155">
        <v>44256</v>
      </c>
      <c r="C1342" s="156">
        <v>105.49</v>
      </c>
      <c r="D1342" s="156">
        <v>5777.45</v>
      </c>
    </row>
    <row r="1343" spans="2:4" x14ac:dyDescent="0.2">
      <c r="B1343" s="155">
        <v>44253</v>
      </c>
      <c r="C1343" s="156">
        <v>106</v>
      </c>
      <c r="D1343" s="156">
        <v>636</v>
      </c>
    </row>
    <row r="1344" spans="2:4" x14ac:dyDescent="0.2">
      <c r="B1344" s="155">
        <v>44252</v>
      </c>
      <c r="C1344" s="156">
        <v>105</v>
      </c>
      <c r="D1344" s="156">
        <v>740</v>
      </c>
    </row>
    <row r="1345" spans="2:4" x14ac:dyDescent="0.2">
      <c r="B1345" s="155">
        <v>44251</v>
      </c>
      <c r="C1345" s="156">
        <v>106</v>
      </c>
      <c r="D1345" s="156">
        <v>1590</v>
      </c>
    </row>
    <row r="1346" spans="2:4" x14ac:dyDescent="0.2">
      <c r="B1346" s="155">
        <v>44250</v>
      </c>
      <c r="C1346" s="156">
        <v>106</v>
      </c>
      <c r="D1346" s="156">
        <v>742</v>
      </c>
    </row>
    <row r="1347" spans="2:4" x14ac:dyDescent="0.2">
      <c r="B1347" s="155">
        <v>44249</v>
      </c>
      <c r="C1347" s="156">
        <v>105.1</v>
      </c>
      <c r="D1347" s="156">
        <v>55707.5</v>
      </c>
    </row>
    <row r="1348" spans="2:4" x14ac:dyDescent="0.2">
      <c r="B1348" s="155">
        <v>44246</v>
      </c>
      <c r="C1348" s="156">
        <v>106</v>
      </c>
      <c r="D1348" s="156">
        <v>530</v>
      </c>
    </row>
    <row r="1349" spans="2:4" x14ac:dyDescent="0.2">
      <c r="B1349" s="155">
        <v>44245</v>
      </c>
      <c r="C1349" s="156">
        <v>106</v>
      </c>
      <c r="D1349" s="156">
        <v>1590</v>
      </c>
    </row>
    <row r="1350" spans="2:4" x14ac:dyDescent="0.2">
      <c r="B1350" s="155">
        <v>44244</v>
      </c>
      <c r="C1350" s="156">
        <v>106</v>
      </c>
      <c r="D1350" s="156">
        <v>2650</v>
      </c>
    </row>
    <row r="1351" spans="2:4" x14ac:dyDescent="0.2">
      <c r="B1351" s="155">
        <v>44239</v>
      </c>
      <c r="C1351" s="156">
        <v>105.5</v>
      </c>
      <c r="D1351" s="156">
        <v>3272</v>
      </c>
    </row>
    <row r="1352" spans="2:4" x14ac:dyDescent="0.2">
      <c r="B1352" s="155">
        <v>44238</v>
      </c>
      <c r="C1352" s="156">
        <v>106</v>
      </c>
      <c r="D1352" s="156">
        <v>6042</v>
      </c>
    </row>
    <row r="1353" spans="2:4" x14ac:dyDescent="0.2">
      <c r="B1353" s="155">
        <v>44237</v>
      </c>
      <c r="C1353" s="156">
        <v>106</v>
      </c>
      <c r="D1353" s="156">
        <v>1272</v>
      </c>
    </row>
    <row r="1354" spans="2:4" x14ac:dyDescent="0.2">
      <c r="B1354" s="155">
        <v>44236</v>
      </c>
      <c r="C1354" s="156">
        <v>106</v>
      </c>
      <c r="D1354" s="156">
        <v>423.97</v>
      </c>
    </row>
    <row r="1355" spans="2:4" x14ac:dyDescent="0.2">
      <c r="B1355" s="155">
        <v>44235</v>
      </c>
      <c r="C1355" s="156">
        <v>106</v>
      </c>
      <c r="D1355" s="156">
        <v>530</v>
      </c>
    </row>
    <row r="1356" spans="2:4" x14ac:dyDescent="0.2">
      <c r="B1356" s="155">
        <v>44232</v>
      </c>
      <c r="C1356" s="156">
        <v>106</v>
      </c>
      <c r="D1356" s="156">
        <v>7950</v>
      </c>
    </row>
    <row r="1357" spans="2:4" x14ac:dyDescent="0.2">
      <c r="B1357" s="155">
        <v>44231</v>
      </c>
      <c r="C1357" s="156">
        <v>106</v>
      </c>
      <c r="D1357" s="156">
        <v>1060</v>
      </c>
    </row>
    <row r="1358" spans="2:4" x14ac:dyDescent="0.2">
      <c r="B1358" s="155">
        <v>44230</v>
      </c>
      <c r="C1358" s="156">
        <v>103.6</v>
      </c>
      <c r="D1358" s="156">
        <v>9557.5</v>
      </c>
    </row>
    <row r="1359" spans="2:4" x14ac:dyDescent="0.2">
      <c r="B1359" s="155">
        <v>44229</v>
      </c>
      <c r="C1359" s="156">
        <v>106</v>
      </c>
      <c r="D1359" s="156">
        <v>2120</v>
      </c>
    </row>
    <row r="1360" spans="2:4" x14ac:dyDescent="0.2">
      <c r="B1360" s="155">
        <v>44228</v>
      </c>
      <c r="C1360" s="156">
        <v>106</v>
      </c>
      <c r="D1360" s="156">
        <v>56180</v>
      </c>
    </row>
    <row r="1361" spans="2:4" x14ac:dyDescent="0.2">
      <c r="B1361" s="155">
        <v>44225</v>
      </c>
      <c r="C1361" s="156">
        <v>105</v>
      </c>
      <c r="D1361" s="156">
        <v>69615</v>
      </c>
    </row>
    <row r="1362" spans="2:4" x14ac:dyDescent="0.2">
      <c r="B1362" s="155">
        <v>44224</v>
      </c>
      <c r="C1362" s="156">
        <v>105</v>
      </c>
      <c r="D1362" s="156">
        <v>1365</v>
      </c>
    </row>
    <row r="1363" spans="2:4" x14ac:dyDescent="0.2">
      <c r="B1363" s="155">
        <v>44223</v>
      </c>
      <c r="C1363" s="156">
        <v>105</v>
      </c>
      <c r="D1363" s="156">
        <v>1890</v>
      </c>
    </row>
    <row r="1364" spans="2:4" x14ac:dyDescent="0.2">
      <c r="B1364" s="155">
        <v>44222</v>
      </c>
      <c r="C1364" s="156">
        <v>105</v>
      </c>
      <c r="D1364" s="156">
        <v>114314.18</v>
      </c>
    </row>
    <row r="1365" spans="2:4" x14ac:dyDescent="0.2">
      <c r="B1365" s="160"/>
      <c r="C1365" s="165"/>
      <c r="D1365" s="165"/>
    </row>
    <row r="1366" spans="2:4" x14ac:dyDescent="0.2">
      <c r="B1366" s="160"/>
      <c r="C1366" s="165"/>
      <c r="D1366" s="165"/>
    </row>
    <row r="1367" spans="2:4" x14ac:dyDescent="0.2">
      <c r="B1367" s="160"/>
      <c r="C1367" s="165"/>
      <c r="D1367" s="165"/>
    </row>
    <row r="1368" spans="2:4" x14ac:dyDescent="0.2">
      <c r="B1368" s="160"/>
      <c r="C1368" s="165"/>
      <c r="D1368" s="165"/>
    </row>
    <row r="1369" spans="2:4" x14ac:dyDescent="0.2">
      <c r="B1369" s="160"/>
      <c r="C1369" s="165"/>
      <c r="D1369" s="165"/>
    </row>
    <row r="1370" spans="2:4" x14ac:dyDescent="0.2">
      <c r="B1370" s="160"/>
      <c r="C1370" s="165"/>
      <c r="D1370" s="165"/>
    </row>
    <row r="1371" spans="2:4" x14ac:dyDescent="0.2">
      <c r="B1371" s="160"/>
      <c r="C1371" s="165"/>
      <c r="D1371" s="165"/>
    </row>
    <row r="1372" spans="2:4" x14ac:dyDescent="0.2">
      <c r="B1372" s="160"/>
      <c r="C1372" s="165"/>
      <c r="D1372" s="165"/>
    </row>
    <row r="1373" spans="2:4" x14ac:dyDescent="0.2">
      <c r="B1373" s="160"/>
      <c r="C1373" s="165"/>
      <c r="D1373" s="165"/>
    </row>
    <row r="1374" spans="2:4" x14ac:dyDescent="0.2">
      <c r="B1374" s="160"/>
      <c r="C1374" s="165"/>
      <c r="D1374" s="165"/>
    </row>
    <row r="1375" spans="2:4" x14ac:dyDescent="0.2">
      <c r="B1375" s="160"/>
      <c r="C1375" s="165"/>
      <c r="D1375" s="165"/>
    </row>
    <row r="1376" spans="2:4" x14ac:dyDescent="0.2">
      <c r="B1376" s="160"/>
      <c r="C1376" s="165"/>
      <c r="D1376" s="165"/>
    </row>
    <row r="1377" spans="2:4" x14ac:dyDescent="0.2">
      <c r="B1377" s="160"/>
      <c r="C1377" s="165"/>
      <c r="D1377" s="165"/>
    </row>
    <row r="1378" spans="2:4" x14ac:dyDescent="0.2">
      <c r="B1378" s="160"/>
      <c r="C1378" s="165"/>
      <c r="D1378" s="165"/>
    </row>
    <row r="1379" spans="2:4" x14ac:dyDescent="0.2">
      <c r="B1379" s="160"/>
      <c r="C1379" s="165"/>
      <c r="D1379" s="165"/>
    </row>
    <row r="1380" spans="2:4" x14ac:dyDescent="0.2">
      <c r="B1380" s="160"/>
      <c r="C1380" s="165"/>
      <c r="D1380" s="165"/>
    </row>
    <row r="1381" spans="2:4" x14ac:dyDescent="0.2">
      <c r="B1381" s="160"/>
      <c r="C1381" s="165"/>
      <c r="D1381" s="165"/>
    </row>
    <row r="1382" spans="2:4" x14ac:dyDescent="0.2">
      <c r="B1382" s="160"/>
      <c r="C1382" s="165"/>
      <c r="D1382" s="165"/>
    </row>
    <row r="1383" spans="2:4" x14ac:dyDescent="0.2">
      <c r="B1383" s="160"/>
      <c r="C1383" s="165"/>
      <c r="D1383" s="165"/>
    </row>
    <row r="1384" spans="2:4" x14ac:dyDescent="0.2">
      <c r="B1384" s="160"/>
      <c r="C1384" s="165"/>
      <c r="D1384" s="165"/>
    </row>
    <row r="1385" spans="2:4" x14ac:dyDescent="0.2">
      <c r="B1385" s="160"/>
      <c r="C1385" s="165"/>
      <c r="D1385" s="165"/>
    </row>
    <row r="1386" spans="2:4" x14ac:dyDescent="0.2">
      <c r="B1386" s="160"/>
      <c r="C1386" s="165"/>
      <c r="D1386" s="165"/>
    </row>
    <row r="1387" spans="2:4" x14ac:dyDescent="0.2">
      <c r="B1387" s="160"/>
      <c r="C1387" s="165"/>
      <c r="D1387" s="165"/>
    </row>
    <row r="1388" spans="2:4" x14ac:dyDescent="0.2">
      <c r="B1388" s="160"/>
      <c r="C1388" s="165"/>
      <c r="D1388" s="165"/>
    </row>
    <row r="1389" spans="2:4" x14ac:dyDescent="0.2">
      <c r="B1389" s="160"/>
      <c r="C1389" s="165"/>
      <c r="D1389" s="165"/>
    </row>
    <row r="1390" spans="2:4" x14ac:dyDescent="0.2">
      <c r="B1390" s="160"/>
      <c r="C1390" s="165"/>
      <c r="D1390" s="165"/>
    </row>
    <row r="1391" spans="2:4" x14ac:dyDescent="0.2">
      <c r="B1391" s="160"/>
      <c r="C1391" s="165"/>
      <c r="D1391" s="165"/>
    </row>
    <row r="1392" spans="2:4" x14ac:dyDescent="0.2">
      <c r="B1392" s="160"/>
      <c r="C1392" s="165"/>
      <c r="D1392" s="165"/>
    </row>
    <row r="1393" spans="2:4" x14ac:dyDescent="0.2">
      <c r="B1393" s="160"/>
      <c r="C1393" s="165"/>
      <c r="D1393" s="165"/>
    </row>
    <row r="1394" spans="2:4" x14ac:dyDescent="0.2">
      <c r="B1394" s="160"/>
      <c r="C1394" s="165"/>
      <c r="D1394" s="165"/>
    </row>
    <row r="1395" spans="2:4" x14ac:dyDescent="0.2">
      <c r="B1395" s="160"/>
      <c r="C1395" s="165"/>
      <c r="D1395" s="165"/>
    </row>
    <row r="1396" spans="2:4" x14ac:dyDescent="0.2">
      <c r="B1396" s="160"/>
      <c r="C1396" s="165"/>
      <c r="D1396" s="165"/>
    </row>
    <row r="1397" spans="2:4" x14ac:dyDescent="0.2">
      <c r="B1397" s="160"/>
      <c r="C1397" s="165"/>
      <c r="D1397" s="165"/>
    </row>
    <row r="1398" spans="2:4" x14ac:dyDescent="0.2">
      <c r="B1398" s="160"/>
      <c r="C1398" s="165"/>
      <c r="D1398" s="165"/>
    </row>
    <row r="1399" spans="2:4" x14ac:dyDescent="0.2">
      <c r="B1399" s="160"/>
      <c r="C1399" s="165"/>
      <c r="D1399" s="165"/>
    </row>
    <row r="1400" spans="2:4" x14ac:dyDescent="0.2">
      <c r="B1400" s="160"/>
      <c r="C1400" s="165"/>
      <c r="D1400" s="165"/>
    </row>
    <row r="1401" spans="2:4" x14ac:dyDescent="0.2">
      <c r="B1401" s="160"/>
      <c r="C1401" s="165"/>
      <c r="D1401" s="165"/>
    </row>
    <row r="1402" spans="2:4" x14ac:dyDescent="0.2">
      <c r="B1402" s="160"/>
      <c r="C1402" s="165"/>
      <c r="D1402" s="165"/>
    </row>
    <row r="1403" spans="2:4" x14ac:dyDescent="0.2">
      <c r="B1403" s="160"/>
      <c r="C1403" s="165"/>
      <c r="D1403" s="165"/>
    </row>
    <row r="1404" spans="2:4" x14ac:dyDescent="0.2">
      <c r="B1404" s="160"/>
      <c r="C1404" s="165"/>
      <c r="D1404" s="165"/>
    </row>
    <row r="1405" spans="2:4" x14ac:dyDescent="0.2">
      <c r="B1405" s="160"/>
      <c r="C1405" s="165"/>
      <c r="D1405" s="165"/>
    </row>
    <row r="1406" spans="2:4" x14ac:dyDescent="0.2">
      <c r="B1406" s="160"/>
      <c r="C1406" s="165"/>
      <c r="D1406" s="165"/>
    </row>
    <row r="1407" spans="2:4" x14ac:dyDescent="0.2">
      <c r="B1407" s="160"/>
      <c r="C1407" s="165"/>
      <c r="D1407" s="165"/>
    </row>
    <row r="1408" spans="2:4" x14ac:dyDescent="0.2">
      <c r="B1408" s="160"/>
      <c r="C1408" s="165"/>
      <c r="D1408" s="165"/>
    </row>
    <row r="1409" spans="2:4" x14ac:dyDescent="0.2">
      <c r="B1409" s="160"/>
      <c r="C1409" s="165"/>
      <c r="D1409" s="165"/>
    </row>
    <row r="1410" spans="2:4" x14ac:dyDescent="0.2">
      <c r="B1410" s="160"/>
      <c r="C1410" s="165"/>
      <c r="D1410" s="165"/>
    </row>
    <row r="1411" spans="2:4" x14ac:dyDescent="0.2">
      <c r="B1411" s="160"/>
      <c r="C1411" s="165"/>
      <c r="D1411" s="165"/>
    </row>
    <row r="1412" spans="2:4" x14ac:dyDescent="0.2">
      <c r="B1412" s="160"/>
      <c r="C1412" s="165"/>
      <c r="D1412" s="165"/>
    </row>
    <row r="1413" spans="2:4" x14ac:dyDescent="0.2">
      <c r="B1413" s="160"/>
      <c r="C1413" s="165"/>
      <c r="D1413" s="165"/>
    </row>
    <row r="1414" spans="2:4" x14ac:dyDescent="0.2">
      <c r="B1414" s="160"/>
      <c r="C1414" s="165"/>
      <c r="D1414" s="165"/>
    </row>
    <row r="1415" spans="2:4" x14ac:dyDescent="0.2">
      <c r="B1415" s="160"/>
      <c r="C1415" s="165"/>
      <c r="D1415" s="165"/>
    </row>
    <row r="1416" spans="2:4" x14ac:dyDescent="0.2">
      <c r="B1416" s="160"/>
      <c r="C1416" s="165"/>
      <c r="D1416" s="165"/>
    </row>
    <row r="1417" spans="2:4" x14ac:dyDescent="0.2">
      <c r="B1417" s="160"/>
      <c r="C1417" s="165"/>
      <c r="D1417" s="165"/>
    </row>
    <row r="1418" spans="2:4" x14ac:dyDescent="0.2">
      <c r="B1418" s="160"/>
      <c r="C1418" s="165"/>
      <c r="D1418" s="165"/>
    </row>
    <row r="1419" spans="2:4" x14ac:dyDescent="0.2">
      <c r="B1419" s="160"/>
      <c r="C1419" s="165"/>
      <c r="D1419" s="165"/>
    </row>
    <row r="1420" spans="2:4" x14ac:dyDescent="0.2">
      <c r="B1420" s="160"/>
      <c r="C1420" s="165"/>
      <c r="D1420" s="165"/>
    </row>
    <row r="1421" spans="2:4" x14ac:dyDescent="0.2">
      <c r="B1421" s="160"/>
      <c r="C1421" s="165"/>
      <c r="D1421" s="165"/>
    </row>
    <row r="1422" spans="2:4" x14ac:dyDescent="0.2">
      <c r="B1422" s="160"/>
      <c r="C1422" s="165"/>
      <c r="D1422" s="165"/>
    </row>
    <row r="1423" spans="2:4" x14ac:dyDescent="0.2">
      <c r="B1423" s="160"/>
      <c r="C1423" s="165"/>
      <c r="D1423" s="165"/>
    </row>
    <row r="1424" spans="2:4" x14ac:dyDescent="0.2">
      <c r="B1424" s="160"/>
      <c r="C1424" s="165"/>
      <c r="D1424" s="165"/>
    </row>
    <row r="1425" spans="2:4" x14ac:dyDescent="0.2">
      <c r="B1425" s="160"/>
      <c r="C1425" s="165"/>
      <c r="D1425" s="165"/>
    </row>
    <row r="1426" spans="2:4" x14ac:dyDescent="0.2">
      <c r="B1426" s="160"/>
      <c r="C1426" s="165"/>
      <c r="D1426" s="165"/>
    </row>
    <row r="1427" spans="2:4" x14ac:dyDescent="0.2">
      <c r="B1427" s="160"/>
      <c r="C1427" s="165"/>
      <c r="D1427" s="165"/>
    </row>
    <row r="1428" spans="2:4" x14ac:dyDescent="0.2">
      <c r="B1428" s="160"/>
      <c r="C1428" s="165"/>
      <c r="D1428" s="165"/>
    </row>
    <row r="1429" spans="2:4" x14ac:dyDescent="0.2">
      <c r="B1429" s="160"/>
      <c r="C1429" s="165"/>
      <c r="D1429" s="165"/>
    </row>
    <row r="1430" spans="2:4" x14ac:dyDescent="0.2">
      <c r="B1430" s="160"/>
      <c r="C1430" s="165"/>
      <c r="D1430" s="165"/>
    </row>
    <row r="1431" spans="2:4" x14ac:dyDescent="0.2">
      <c r="B1431" s="160"/>
      <c r="C1431" s="165"/>
      <c r="D1431" s="165"/>
    </row>
    <row r="1432" spans="2:4" x14ac:dyDescent="0.2">
      <c r="B1432" s="160"/>
      <c r="C1432" s="165"/>
      <c r="D1432" s="165"/>
    </row>
    <row r="1433" spans="2:4" x14ac:dyDescent="0.2">
      <c r="B1433" s="160"/>
      <c r="C1433" s="165"/>
      <c r="D1433" s="165"/>
    </row>
    <row r="1434" spans="2:4" x14ac:dyDescent="0.2">
      <c r="B1434" s="160"/>
      <c r="C1434" s="165"/>
      <c r="D1434" s="165"/>
    </row>
    <row r="1435" spans="2:4" x14ac:dyDescent="0.2">
      <c r="B1435" s="160"/>
      <c r="C1435" s="165"/>
      <c r="D1435" s="165"/>
    </row>
    <row r="1436" spans="2:4" x14ac:dyDescent="0.2">
      <c r="B1436" s="160"/>
      <c r="C1436" s="165"/>
      <c r="D1436" s="165"/>
    </row>
    <row r="1437" spans="2:4" x14ac:dyDescent="0.2">
      <c r="B1437" s="160"/>
      <c r="C1437" s="165"/>
      <c r="D1437" s="165"/>
    </row>
    <row r="1438" spans="2:4" x14ac:dyDescent="0.2">
      <c r="B1438" s="160"/>
      <c r="C1438" s="165"/>
      <c r="D1438" s="165"/>
    </row>
    <row r="1439" spans="2:4" x14ac:dyDescent="0.2">
      <c r="B1439" s="160"/>
      <c r="C1439" s="165"/>
      <c r="D1439" s="165"/>
    </row>
    <row r="1440" spans="2:4" x14ac:dyDescent="0.2">
      <c r="B1440" s="160"/>
      <c r="C1440" s="165"/>
      <c r="D1440" s="165"/>
    </row>
    <row r="1441" spans="2:4" x14ac:dyDescent="0.2">
      <c r="B1441" s="160"/>
      <c r="C1441" s="165"/>
      <c r="D1441" s="165"/>
    </row>
    <row r="1442" spans="2:4" x14ac:dyDescent="0.2">
      <c r="B1442" s="160"/>
      <c r="C1442" s="165"/>
      <c r="D1442" s="165"/>
    </row>
    <row r="1443" spans="2:4" x14ac:dyDescent="0.2">
      <c r="B1443" s="160"/>
      <c r="C1443" s="165"/>
      <c r="D1443" s="165"/>
    </row>
    <row r="1444" spans="2:4" x14ac:dyDescent="0.2">
      <c r="B1444" s="160"/>
      <c r="C1444" s="165"/>
      <c r="D1444" s="165"/>
    </row>
    <row r="1445" spans="2:4" x14ac:dyDescent="0.2">
      <c r="B1445" s="160"/>
      <c r="C1445" s="165"/>
      <c r="D1445" s="165"/>
    </row>
    <row r="1446" spans="2:4" x14ac:dyDescent="0.2">
      <c r="B1446" s="160"/>
      <c r="C1446" s="165"/>
      <c r="D1446" s="165"/>
    </row>
    <row r="1447" spans="2:4" x14ac:dyDescent="0.2">
      <c r="B1447" s="160"/>
      <c r="C1447" s="165"/>
      <c r="D1447" s="165"/>
    </row>
    <row r="1448" spans="2:4" x14ac:dyDescent="0.2">
      <c r="B1448" s="160"/>
      <c r="C1448" s="165"/>
      <c r="D1448" s="165"/>
    </row>
    <row r="1449" spans="2:4" x14ac:dyDescent="0.2">
      <c r="B1449" s="160"/>
      <c r="C1449" s="165"/>
      <c r="D1449" s="165"/>
    </row>
    <row r="1450" spans="2:4" x14ac:dyDescent="0.2">
      <c r="B1450" s="160"/>
      <c r="C1450" s="165"/>
      <c r="D1450" s="165"/>
    </row>
    <row r="1451" spans="2:4" x14ac:dyDescent="0.2">
      <c r="B1451" s="160"/>
      <c r="C1451" s="165"/>
      <c r="D1451" s="165"/>
    </row>
    <row r="1452" spans="2:4" x14ac:dyDescent="0.2">
      <c r="B1452" s="160"/>
      <c r="C1452" s="165"/>
      <c r="D1452" s="165"/>
    </row>
    <row r="1453" spans="2:4" x14ac:dyDescent="0.2">
      <c r="B1453" s="160"/>
      <c r="C1453" s="165"/>
      <c r="D1453" s="165"/>
    </row>
    <row r="1454" spans="2:4" x14ac:dyDescent="0.2">
      <c r="B1454" s="160"/>
      <c r="C1454" s="165"/>
      <c r="D1454" s="165"/>
    </row>
    <row r="1455" spans="2:4" x14ac:dyDescent="0.2">
      <c r="B1455" s="160"/>
      <c r="C1455" s="165"/>
      <c r="D1455" s="165"/>
    </row>
    <row r="1456" spans="2:4" x14ac:dyDescent="0.2">
      <c r="B1456" s="160"/>
      <c r="C1456" s="165"/>
      <c r="D1456" s="165"/>
    </row>
    <row r="1457" spans="2:4" x14ac:dyDescent="0.2">
      <c r="B1457" s="160"/>
      <c r="C1457" s="165"/>
      <c r="D1457" s="165"/>
    </row>
    <row r="1458" spans="2:4" x14ac:dyDescent="0.2">
      <c r="B1458" s="160"/>
      <c r="C1458" s="165"/>
      <c r="D1458" s="165"/>
    </row>
    <row r="1459" spans="2:4" x14ac:dyDescent="0.2">
      <c r="B1459" s="160"/>
      <c r="C1459" s="165"/>
      <c r="D1459" s="165"/>
    </row>
    <row r="1460" spans="2:4" x14ac:dyDescent="0.2">
      <c r="B1460" s="160"/>
      <c r="C1460" s="165"/>
      <c r="D1460" s="165"/>
    </row>
    <row r="1461" spans="2:4" x14ac:dyDescent="0.2">
      <c r="B1461" s="160"/>
      <c r="C1461" s="165"/>
      <c r="D1461" s="165"/>
    </row>
    <row r="1462" spans="2:4" x14ac:dyDescent="0.2">
      <c r="B1462" s="160"/>
      <c r="C1462" s="165"/>
      <c r="D1462" s="165"/>
    </row>
    <row r="1463" spans="2:4" x14ac:dyDescent="0.2">
      <c r="B1463" s="160"/>
      <c r="C1463" s="165"/>
      <c r="D1463" s="165"/>
    </row>
    <row r="1464" spans="2:4" x14ac:dyDescent="0.2">
      <c r="B1464" s="160"/>
      <c r="C1464" s="165"/>
      <c r="D1464" s="165"/>
    </row>
    <row r="1465" spans="2:4" x14ac:dyDescent="0.2">
      <c r="B1465" s="160"/>
      <c r="C1465" s="165"/>
      <c r="D1465" s="165"/>
    </row>
    <row r="1466" spans="2:4" x14ac:dyDescent="0.2">
      <c r="B1466" s="160"/>
      <c r="C1466" s="165"/>
      <c r="D1466" s="165"/>
    </row>
    <row r="1467" spans="2:4" x14ac:dyDescent="0.2">
      <c r="B1467" s="160"/>
      <c r="C1467" s="165"/>
      <c r="D1467" s="165"/>
    </row>
    <row r="1468" spans="2:4" x14ac:dyDescent="0.2">
      <c r="B1468" s="160"/>
      <c r="C1468" s="165"/>
      <c r="D1468" s="165"/>
    </row>
    <row r="1469" spans="2:4" x14ac:dyDescent="0.2">
      <c r="B1469" s="160"/>
      <c r="C1469" s="165"/>
      <c r="D1469" s="165"/>
    </row>
    <row r="1470" spans="2:4" x14ac:dyDescent="0.2">
      <c r="B1470" s="160"/>
      <c r="C1470" s="165"/>
      <c r="D1470" s="165"/>
    </row>
    <row r="1471" spans="2:4" x14ac:dyDescent="0.2">
      <c r="B1471" s="160"/>
      <c r="C1471" s="165"/>
      <c r="D1471" s="165"/>
    </row>
    <row r="1472" spans="2:4" x14ac:dyDescent="0.2">
      <c r="B1472" s="160"/>
      <c r="C1472" s="165"/>
      <c r="D1472" s="165"/>
    </row>
    <row r="1473" spans="2:4" x14ac:dyDescent="0.2">
      <c r="B1473" s="160"/>
      <c r="C1473" s="165"/>
      <c r="D1473" s="165"/>
    </row>
    <row r="1474" spans="2:4" x14ac:dyDescent="0.2">
      <c r="B1474" s="160"/>
      <c r="C1474" s="165"/>
      <c r="D1474" s="165"/>
    </row>
    <row r="1475" spans="2:4" x14ac:dyDescent="0.2">
      <c r="B1475" s="160"/>
      <c r="C1475" s="165"/>
      <c r="D1475" s="165"/>
    </row>
    <row r="1476" spans="2:4" x14ac:dyDescent="0.2">
      <c r="B1476" s="160"/>
      <c r="C1476" s="165"/>
      <c r="D1476" s="165"/>
    </row>
    <row r="1477" spans="2:4" x14ac:dyDescent="0.2">
      <c r="B1477" s="160"/>
      <c r="C1477" s="165"/>
      <c r="D1477" s="165"/>
    </row>
    <row r="1478" spans="2:4" x14ac:dyDescent="0.2">
      <c r="B1478" s="160"/>
      <c r="C1478" s="165"/>
      <c r="D1478" s="165"/>
    </row>
    <row r="1479" spans="2:4" x14ac:dyDescent="0.2">
      <c r="B1479" s="160"/>
      <c r="C1479" s="165"/>
      <c r="D1479" s="165"/>
    </row>
    <row r="1480" spans="2:4" x14ac:dyDescent="0.2">
      <c r="B1480" s="160"/>
      <c r="C1480" s="165"/>
      <c r="D1480" s="165"/>
    </row>
    <row r="1481" spans="2:4" x14ac:dyDescent="0.2">
      <c r="B1481" s="160"/>
      <c r="C1481" s="165"/>
      <c r="D1481" s="165"/>
    </row>
    <row r="1482" spans="2:4" x14ac:dyDescent="0.2">
      <c r="B1482" s="160"/>
      <c r="C1482" s="165"/>
      <c r="D1482" s="165"/>
    </row>
    <row r="1483" spans="2:4" x14ac:dyDescent="0.2">
      <c r="B1483" s="160"/>
      <c r="C1483" s="165"/>
      <c r="D1483" s="165"/>
    </row>
    <row r="1484" spans="2:4" x14ac:dyDescent="0.2">
      <c r="B1484" s="160"/>
      <c r="C1484" s="165"/>
      <c r="D1484" s="165"/>
    </row>
    <row r="1485" spans="2:4" x14ac:dyDescent="0.2">
      <c r="B1485" s="160"/>
      <c r="C1485" s="165"/>
      <c r="D1485" s="165"/>
    </row>
    <row r="1486" spans="2:4" x14ac:dyDescent="0.2">
      <c r="B1486" s="160"/>
      <c r="C1486" s="165"/>
      <c r="D1486" s="165"/>
    </row>
    <row r="1487" spans="2:4" x14ac:dyDescent="0.2">
      <c r="B1487" s="160"/>
      <c r="C1487" s="165"/>
      <c r="D1487" s="165"/>
    </row>
    <row r="1488" spans="2:4" x14ac:dyDescent="0.2">
      <c r="B1488" s="160"/>
      <c r="C1488" s="165"/>
      <c r="D1488" s="165"/>
    </row>
    <row r="1489" spans="2:4" x14ac:dyDescent="0.2">
      <c r="B1489" s="160"/>
      <c r="C1489" s="165"/>
      <c r="D1489" s="165"/>
    </row>
    <row r="1490" spans="2:4" x14ac:dyDescent="0.2">
      <c r="B1490" s="160"/>
      <c r="C1490" s="165"/>
      <c r="D1490" s="165"/>
    </row>
    <row r="1491" spans="2:4" x14ac:dyDescent="0.2">
      <c r="B1491" s="160"/>
      <c r="C1491" s="165"/>
      <c r="D1491" s="165"/>
    </row>
    <row r="1492" spans="2:4" x14ac:dyDescent="0.2">
      <c r="B1492" s="160"/>
      <c r="C1492" s="165"/>
      <c r="D1492" s="165"/>
    </row>
    <row r="1493" spans="2:4" x14ac:dyDescent="0.2">
      <c r="B1493" s="160"/>
      <c r="C1493" s="165"/>
      <c r="D1493" s="165"/>
    </row>
    <row r="1494" spans="2:4" x14ac:dyDescent="0.2">
      <c r="B1494" s="160"/>
      <c r="C1494" s="165"/>
      <c r="D1494" s="165"/>
    </row>
    <row r="1495" spans="2:4" x14ac:dyDescent="0.2">
      <c r="B1495" s="160"/>
      <c r="C1495" s="165"/>
      <c r="D1495" s="165"/>
    </row>
    <row r="1496" spans="2:4" x14ac:dyDescent="0.2">
      <c r="B1496" s="160"/>
      <c r="C1496" s="165"/>
      <c r="D1496" s="165"/>
    </row>
    <row r="1497" spans="2:4" x14ac:dyDescent="0.2">
      <c r="B1497" s="160"/>
      <c r="C1497" s="165"/>
      <c r="D1497" s="165"/>
    </row>
    <row r="1498" spans="2:4" x14ac:dyDescent="0.2">
      <c r="B1498" s="160"/>
      <c r="C1498" s="165"/>
      <c r="D1498" s="165"/>
    </row>
    <row r="1499" spans="2:4" x14ac:dyDescent="0.2">
      <c r="B1499" s="160"/>
      <c r="C1499" s="165"/>
      <c r="D1499" s="165"/>
    </row>
    <row r="1500" spans="2:4" x14ac:dyDescent="0.2">
      <c r="B1500" s="160"/>
      <c r="C1500" s="165"/>
      <c r="D1500" s="165"/>
    </row>
    <row r="1501" spans="2:4" x14ac:dyDescent="0.2">
      <c r="B1501" s="160"/>
      <c r="C1501" s="165"/>
      <c r="D1501" s="165"/>
    </row>
    <row r="1502" spans="2:4" x14ac:dyDescent="0.2">
      <c r="B1502" s="160"/>
      <c r="C1502" s="165"/>
      <c r="D1502" s="165"/>
    </row>
    <row r="1503" spans="2:4" x14ac:dyDescent="0.2">
      <c r="B1503" s="160"/>
      <c r="C1503" s="165"/>
      <c r="D1503" s="165"/>
    </row>
    <row r="1504" spans="2:4" x14ac:dyDescent="0.2">
      <c r="B1504" s="160"/>
      <c r="C1504" s="165"/>
      <c r="D1504" s="165"/>
    </row>
    <row r="1505" spans="2:4" x14ac:dyDescent="0.2">
      <c r="B1505" s="160"/>
      <c r="C1505" s="165"/>
      <c r="D1505" s="165"/>
    </row>
    <row r="1506" spans="2:4" x14ac:dyDescent="0.2">
      <c r="B1506" s="160"/>
      <c r="C1506" s="165"/>
      <c r="D1506" s="165"/>
    </row>
    <row r="1507" spans="2:4" x14ac:dyDescent="0.2">
      <c r="B1507" s="160"/>
      <c r="C1507" s="165"/>
      <c r="D1507" s="165"/>
    </row>
    <row r="1508" spans="2:4" x14ac:dyDescent="0.2">
      <c r="B1508" s="160"/>
      <c r="C1508" s="165"/>
      <c r="D1508" s="165"/>
    </row>
    <row r="1509" spans="2:4" x14ac:dyDescent="0.2">
      <c r="B1509" s="160"/>
      <c r="C1509" s="165"/>
      <c r="D1509" s="165"/>
    </row>
    <row r="1510" spans="2:4" x14ac:dyDescent="0.2">
      <c r="B1510" s="160"/>
      <c r="C1510" s="165"/>
      <c r="D1510" s="165"/>
    </row>
    <row r="1511" spans="2:4" x14ac:dyDescent="0.2">
      <c r="B1511" s="160"/>
      <c r="C1511" s="165"/>
      <c r="D1511" s="165"/>
    </row>
    <row r="1512" spans="2:4" x14ac:dyDescent="0.2">
      <c r="B1512" s="160"/>
      <c r="C1512" s="165"/>
      <c r="D1512" s="165"/>
    </row>
    <row r="1513" spans="2:4" x14ac:dyDescent="0.2">
      <c r="B1513" s="160"/>
      <c r="C1513" s="165"/>
      <c r="D1513" s="165"/>
    </row>
    <row r="1514" spans="2:4" x14ac:dyDescent="0.2">
      <c r="B1514" s="160"/>
      <c r="C1514" s="165"/>
      <c r="D1514" s="165"/>
    </row>
    <row r="1515" spans="2:4" x14ac:dyDescent="0.2">
      <c r="B1515" s="160"/>
      <c r="C1515" s="165"/>
      <c r="D1515" s="165"/>
    </row>
    <row r="1516" spans="2:4" x14ac:dyDescent="0.2">
      <c r="B1516" s="160"/>
      <c r="C1516" s="165"/>
      <c r="D1516" s="165"/>
    </row>
    <row r="1517" spans="2:4" x14ac:dyDescent="0.2">
      <c r="B1517" s="160"/>
      <c r="C1517" s="165"/>
      <c r="D1517" s="165"/>
    </row>
    <row r="1518" spans="2:4" x14ac:dyDescent="0.2">
      <c r="B1518" s="160"/>
      <c r="C1518" s="165"/>
      <c r="D1518" s="165"/>
    </row>
    <row r="1519" spans="2:4" x14ac:dyDescent="0.2">
      <c r="B1519" s="160"/>
      <c r="C1519" s="165"/>
      <c r="D1519" s="165"/>
    </row>
    <row r="1520" spans="2:4" x14ac:dyDescent="0.2">
      <c r="B1520" s="160"/>
      <c r="C1520" s="165"/>
      <c r="D1520" s="165"/>
    </row>
    <row r="1521" spans="2:4" x14ac:dyDescent="0.2">
      <c r="B1521" s="160"/>
      <c r="C1521" s="165"/>
      <c r="D1521" s="165"/>
    </row>
    <row r="1522" spans="2:4" x14ac:dyDescent="0.2">
      <c r="B1522" s="160"/>
      <c r="C1522" s="165"/>
      <c r="D1522" s="165"/>
    </row>
    <row r="1523" spans="2:4" x14ac:dyDescent="0.2">
      <c r="B1523" s="160"/>
      <c r="C1523" s="165"/>
      <c r="D1523" s="165"/>
    </row>
    <row r="1524" spans="2:4" x14ac:dyDescent="0.2">
      <c r="B1524" s="160"/>
      <c r="C1524" s="165"/>
      <c r="D1524" s="165"/>
    </row>
    <row r="1525" spans="2:4" x14ac:dyDescent="0.2">
      <c r="B1525" s="160"/>
      <c r="C1525" s="165"/>
      <c r="D1525" s="165"/>
    </row>
    <row r="1526" spans="2:4" x14ac:dyDescent="0.2">
      <c r="B1526" s="160"/>
      <c r="C1526" s="165"/>
      <c r="D1526" s="165"/>
    </row>
    <row r="1527" spans="2:4" x14ac:dyDescent="0.2">
      <c r="B1527" s="160"/>
      <c r="C1527" s="165"/>
      <c r="D1527" s="165"/>
    </row>
    <row r="1528" spans="2:4" x14ac:dyDescent="0.2">
      <c r="B1528" s="160"/>
      <c r="C1528" s="165"/>
      <c r="D1528" s="165"/>
    </row>
    <row r="1529" spans="2:4" x14ac:dyDescent="0.2">
      <c r="B1529" s="160"/>
      <c r="C1529" s="165"/>
      <c r="D1529" s="165"/>
    </row>
    <row r="1530" spans="2:4" x14ac:dyDescent="0.2">
      <c r="B1530" s="160"/>
      <c r="C1530" s="165"/>
      <c r="D1530" s="165"/>
    </row>
    <row r="1531" spans="2:4" x14ac:dyDescent="0.2">
      <c r="B1531" s="160"/>
      <c r="C1531" s="165"/>
      <c r="D1531" s="165"/>
    </row>
    <row r="1532" spans="2:4" x14ac:dyDescent="0.2">
      <c r="B1532" s="160"/>
      <c r="C1532" s="165"/>
      <c r="D1532" s="165"/>
    </row>
    <row r="1533" spans="2:4" x14ac:dyDescent="0.2">
      <c r="B1533" s="160"/>
      <c r="C1533" s="165"/>
      <c r="D1533" s="165"/>
    </row>
    <row r="1534" spans="2:4" x14ac:dyDescent="0.2">
      <c r="B1534" s="160"/>
      <c r="C1534" s="165"/>
      <c r="D1534" s="165"/>
    </row>
    <row r="1535" spans="2:4" x14ac:dyDescent="0.2">
      <c r="B1535" s="160"/>
      <c r="C1535" s="165"/>
      <c r="D1535" s="165"/>
    </row>
    <row r="1536" spans="2:4" x14ac:dyDescent="0.2">
      <c r="B1536" s="160"/>
      <c r="C1536" s="165"/>
      <c r="D1536" s="165"/>
    </row>
    <row r="1537" spans="2:4" x14ac:dyDescent="0.2">
      <c r="B1537" s="160"/>
      <c r="C1537" s="165"/>
      <c r="D1537" s="165"/>
    </row>
    <row r="1538" spans="2:4" x14ac:dyDescent="0.2">
      <c r="B1538" s="160"/>
      <c r="C1538" s="165"/>
      <c r="D1538" s="165"/>
    </row>
    <row r="1539" spans="2:4" x14ac:dyDescent="0.2">
      <c r="B1539" s="160"/>
      <c r="C1539" s="165"/>
      <c r="D1539" s="165"/>
    </row>
    <row r="1540" spans="2:4" x14ac:dyDescent="0.2">
      <c r="B1540" s="160"/>
      <c r="C1540" s="165"/>
      <c r="D1540" s="165"/>
    </row>
    <row r="1541" spans="2:4" x14ac:dyDescent="0.2">
      <c r="B1541" s="160"/>
      <c r="C1541" s="165"/>
      <c r="D1541" s="165"/>
    </row>
    <row r="1542" spans="2:4" x14ac:dyDescent="0.2">
      <c r="B1542" s="160"/>
      <c r="C1542" s="165"/>
      <c r="D1542" s="165"/>
    </row>
    <row r="1543" spans="2:4" x14ac:dyDescent="0.2">
      <c r="B1543" s="160"/>
      <c r="C1543" s="165"/>
      <c r="D1543" s="165"/>
    </row>
    <row r="1544" spans="2:4" x14ac:dyDescent="0.2">
      <c r="B1544" s="160"/>
      <c r="C1544" s="165"/>
      <c r="D1544" s="165"/>
    </row>
    <row r="1545" spans="2:4" x14ac:dyDescent="0.2">
      <c r="B1545" s="160"/>
      <c r="C1545" s="165"/>
      <c r="D1545" s="165"/>
    </row>
    <row r="1546" spans="2:4" x14ac:dyDescent="0.2">
      <c r="B1546" s="160"/>
      <c r="C1546" s="165"/>
      <c r="D1546" s="165"/>
    </row>
    <row r="1547" spans="2:4" x14ac:dyDescent="0.2">
      <c r="B1547" s="160"/>
      <c r="C1547" s="165"/>
      <c r="D1547" s="165"/>
    </row>
    <row r="1548" spans="2:4" x14ac:dyDescent="0.2">
      <c r="B1548" s="160"/>
      <c r="C1548" s="165"/>
      <c r="D1548" s="165"/>
    </row>
    <row r="1549" spans="2:4" x14ac:dyDescent="0.2">
      <c r="B1549" s="160"/>
      <c r="C1549" s="165"/>
      <c r="D1549" s="165"/>
    </row>
    <row r="1550" spans="2:4" x14ac:dyDescent="0.2">
      <c r="B1550" s="160"/>
      <c r="C1550" s="165"/>
      <c r="D1550" s="165"/>
    </row>
    <row r="1551" spans="2:4" x14ac:dyDescent="0.2">
      <c r="B1551" s="160"/>
      <c r="C1551" s="165"/>
      <c r="D1551" s="165"/>
    </row>
    <row r="1552" spans="2:4" x14ac:dyDescent="0.2">
      <c r="B1552" s="160"/>
      <c r="C1552" s="165"/>
      <c r="D1552" s="165"/>
    </row>
    <row r="1553" spans="2:4" x14ac:dyDescent="0.2">
      <c r="B1553" s="160"/>
      <c r="C1553" s="165"/>
      <c r="D1553" s="165"/>
    </row>
    <row r="1554" spans="2:4" x14ac:dyDescent="0.2">
      <c r="B1554" s="160"/>
      <c r="C1554" s="165"/>
      <c r="D1554" s="165"/>
    </row>
    <row r="1555" spans="2:4" x14ac:dyDescent="0.2">
      <c r="B1555" s="160"/>
      <c r="C1555" s="165"/>
      <c r="D1555" s="165"/>
    </row>
    <row r="1556" spans="2:4" x14ac:dyDescent="0.2">
      <c r="B1556" s="160"/>
      <c r="C1556" s="165"/>
      <c r="D1556" s="165"/>
    </row>
    <row r="1557" spans="2:4" x14ac:dyDescent="0.2">
      <c r="B1557" s="160"/>
      <c r="C1557" s="165"/>
      <c r="D1557" s="165"/>
    </row>
    <row r="1558" spans="2:4" x14ac:dyDescent="0.2">
      <c r="B1558" s="160"/>
      <c r="C1558" s="165"/>
      <c r="D1558" s="165"/>
    </row>
    <row r="1559" spans="2:4" x14ac:dyDescent="0.2">
      <c r="B1559" s="160"/>
      <c r="C1559" s="165"/>
      <c r="D1559" s="165"/>
    </row>
    <row r="1560" spans="2:4" x14ac:dyDescent="0.2">
      <c r="B1560" s="160"/>
      <c r="C1560" s="165"/>
      <c r="D1560" s="165"/>
    </row>
    <row r="1561" spans="2:4" x14ac:dyDescent="0.2">
      <c r="B1561" s="160"/>
      <c r="C1561" s="165"/>
      <c r="D1561" s="165"/>
    </row>
    <row r="1562" spans="2:4" x14ac:dyDescent="0.2">
      <c r="B1562" s="160"/>
      <c r="C1562" s="165"/>
      <c r="D1562" s="165"/>
    </row>
    <row r="1563" spans="2:4" x14ac:dyDescent="0.2">
      <c r="B1563" s="160"/>
      <c r="C1563" s="165"/>
      <c r="D1563" s="165"/>
    </row>
    <row r="1564" spans="2:4" x14ac:dyDescent="0.2">
      <c r="B1564" s="160"/>
      <c r="C1564" s="165"/>
      <c r="D1564" s="165"/>
    </row>
    <row r="1565" spans="2:4" x14ac:dyDescent="0.2">
      <c r="B1565" s="160"/>
      <c r="C1565" s="165"/>
      <c r="D1565" s="165"/>
    </row>
    <row r="1566" spans="2:4" x14ac:dyDescent="0.2">
      <c r="B1566" s="160"/>
      <c r="C1566" s="165"/>
      <c r="D1566" s="165"/>
    </row>
    <row r="1567" spans="2:4" x14ac:dyDescent="0.2">
      <c r="B1567" s="160"/>
      <c r="C1567" s="165"/>
      <c r="D1567" s="165"/>
    </row>
    <row r="1568" spans="2:4" x14ac:dyDescent="0.2">
      <c r="B1568" s="160"/>
      <c r="C1568" s="165"/>
      <c r="D1568" s="165"/>
    </row>
    <row r="1569" spans="2:4" x14ac:dyDescent="0.2">
      <c r="B1569" s="160"/>
      <c r="C1569" s="165"/>
      <c r="D1569" s="165"/>
    </row>
    <row r="1570" spans="2:4" x14ac:dyDescent="0.2">
      <c r="B1570" s="160"/>
      <c r="C1570" s="165"/>
      <c r="D1570" s="165"/>
    </row>
    <row r="1571" spans="2:4" x14ac:dyDescent="0.2">
      <c r="B1571" s="160"/>
      <c r="C1571" s="165"/>
      <c r="D1571" s="165"/>
    </row>
    <row r="1572" spans="2:4" x14ac:dyDescent="0.2">
      <c r="B1572" s="160"/>
      <c r="C1572" s="165"/>
      <c r="D1572" s="165"/>
    </row>
    <row r="1573" spans="2:4" x14ac:dyDescent="0.2">
      <c r="B1573" s="160"/>
      <c r="C1573" s="165"/>
      <c r="D1573" s="165"/>
    </row>
    <row r="1574" spans="2:4" x14ac:dyDescent="0.2">
      <c r="B1574" s="160"/>
      <c r="C1574" s="165"/>
      <c r="D1574" s="165"/>
    </row>
    <row r="1575" spans="2:4" x14ac:dyDescent="0.2">
      <c r="B1575" s="160"/>
      <c r="C1575" s="165"/>
      <c r="D1575" s="165"/>
    </row>
    <row r="1576" spans="2:4" x14ac:dyDescent="0.2">
      <c r="B1576" s="160"/>
      <c r="C1576" s="165"/>
      <c r="D1576" s="165"/>
    </row>
    <row r="1577" spans="2:4" x14ac:dyDescent="0.2">
      <c r="B1577" s="160"/>
      <c r="C1577" s="165"/>
      <c r="D1577" s="165"/>
    </row>
    <row r="1578" spans="2:4" x14ac:dyDescent="0.2">
      <c r="B1578" s="160"/>
      <c r="C1578" s="165"/>
      <c r="D1578" s="165"/>
    </row>
    <row r="1579" spans="2:4" x14ac:dyDescent="0.2">
      <c r="B1579" s="160"/>
      <c r="C1579" s="165"/>
      <c r="D1579" s="165"/>
    </row>
    <row r="1580" spans="2:4" x14ac:dyDescent="0.2">
      <c r="B1580" s="160"/>
      <c r="C1580" s="165"/>
      <c r="D1580" s="165"/>
    </row>
    <row r="1581" spans="2:4" x14ac:dyDescent="0.2">
      <c r="B1581" s="160"/>
      <c r="C1581" s="165"/>
      <c r="D1581" s="165"/>
    </row>
    <row r="1582" spans="2:4" x14ac:dyDescent="0.2">
      <c r="B1582" s="160"/>
      <c r="C1582" s="165"/>
      <c r="D1582" s="165"/>
    </row>
    <row r="1583" spans="2:4" x14ac:dyDescent="0.2">
      <c r="B1583" s="160"/>
      <c r="C1583" s="165"/>
      <c r="D1583" s="165"/>
    </row>
    <row r="1584" spans="2:4" x14ac:dyDescent="0.2">
      <c r="B1584" s="160"/>
      <c r="C1584" s="165"/>
      <c r="D1584" s="165"/>
    </row>
    <row r="1585" spans="2:4" x14ac:dyDescent="0.2">
      <c r="B1585" s="160"/>
      <c r="C1585" s="165"/>
      <c r="D1585" s="165"/>
    </row>
    <row r="1586" spans="2:4" x14ac:dyDescent="0.2">
      <c r="B1586" s="160"/>
      <c r="C1586" s="165"/>
      <c r="D1586" s="165"/>
    </row>
    <row r="1587" spans="2:4" x14ac:dyDescent="0.2">
      <c r="B1587" s="160"/>
      <c r="C1587" s="165"/>
      <c r="D1587" s="165"/>
    </row>
    <row r="1588" spans="2:4" x14ac:dyDescent="0.2">
      <c r="B1588" s="160"/>
      <c r="C1588" s="165"/>
      <c r="D1588" s="165"/>
    </row>
    <row r="1589" spans="2:4" x14ac:dyDescent="0.2">
      <c r="B1589" s="160"/>
      <c r="C1589" s="165"/>
      <c r="D1589" s="165"/>
    </row>
    <row r="1590" spans="2:4" x14ac:dyDescent="0.2">
      <c r="B1590" s="160"/>
      <c r="C1590" s="165"/>
      <c r="D1590" s="165"/>
    </row>
    <row r="1591" spans="2:4" x14ac:dyDescent="0.2">
      <c r="B1591" s="160"/>
      <c r="C1591" s="165"/>
      <c r="D1591" s="165"/>
    </row>
    <row r="1592" spans="2:4" x14ac:dyDescent="0.2">
      <c r="B1592" s="160"/>
      <c r="C1592" s="165"/>
      <c r="D1592" s="165"/>
    </row>
    <row r="1593" spans="2:4" x14ac:dyDescent="0.2">
      <c r="B1593" s="160"/>
      <c r="C1593" s="165"/>
      <c r="D1593" s="165"/>
    </row>
    <row r="1594" spans="2:4" x14ac:dyDescent="0.2">
      <c r="B1594" s="160"/>
      <c r="C1594" s="165"/>
      <c r="D1594" s="165"/>
    </row>
    <row r="1595" spans="2:4" x14ac:dyDescent="0.2">
      <c r="B1595" s="160"/>
      <c r="C1595" s="165"/>
      <c r="D1595" s="165"/>
    </row>
    <row r="1596" spans="2:4" x14ac:dyDescent="0.2">
      <c r="B1596" s="160"/>
      <c r="C1596" s="165"/>
      <c r="D1596" s="165"/>
    </row>
    <row r="1597" spans="2:4" x14ac:dyDescent="0.2">
      <c r="B1597" s="160"/>
      <c r="C1597" s="165"/>
      <c r="D1597" s="165"/>
    </row>
    <row r="1598" spans="2:4" x14ac:dyDescent="0.2">
      <c r="B1598" s="160"/>
      <c r="C1598" s="165"/>
      <c r="D1598" s="165"/>
    </row>
    <row r="1599" spans="2:4" x14ac:dyDescent="0.2">
      <c r="B1599" s="160"/>
      <c r="C1599" s="165"/>
      <c r="D1599" s="165"/>
    </row>
    <row r="1600" spans="2:4" x14ac:dyDescent="0.2">
      <c r="B1600" s="160"/>
      <c r="C1600" s="165"/>
      <c r="D1600" s="165"/>
    </row>
    <row r="1601" spans="2:4" x14ac:dyDescent="0.2">
      <c r="B1601" s="160"/>
      <c r="C1601" s="165"/>
      <c r="D1601" s="165"/>
    </row>
    <row r="1602" spans="2:4" x14ac:dyDescent="0.2">
      <c r="B1602" s="160"/>
      <c r="C1602" s="165"/>
      <c r="D1602" s="165"/>
    </row>
    <row r="1603" spans="2:4" x14ac:dyDescent="0.2">
      <c r="B1603" s="160"/>
      <c r="C1603" s="165"/>
      <c r="D1603" s="165"/>
    </row>
    <row r="1604" spans="2:4" x14ac:dyDescent="0.2">
      <c r="B1604" s="160"/>
      <c r="C1604" s="165"/>
      <c r="D1604" s="165"/>
    </row>
    <row r="1605" spans="2:4" x14ac:dyDescent="0.2">
      <c r="B1605" s="160"/>
      <c r="C1605" s="165"/>
      <c r="D1605" s="165"/>
    </row>
    <row r="1606" spans="2:4" x14ac:dyDescent="0.2">
      <c r="B1606" s="160"/>
      <c r="C1606" s="165"/>
      <c r="D1606" s="165"/>
    </row>
    <row r="1607" spans="2:4" x14ac:dyDescent="0.2">
      <c r="B1607" s="160"/>
      <c r="C1607" s="165"/>
      <c r="D1607" s="165"/>
    </row>
    <row r="1608" spans="2:4" x14ac:dyDescent="0.2">
      <c r="B1608" s="160"/>
      <c r="C1608" s="165"/>
      <c r="D1608" s="165"/>
    </row>
    <row r="1609" spans="2:4" x14ac:dyDescent="0.2">
      <c r="B1609" s="160"/>
      <c r="C1609" s="165"/>
      <c r="D1609" s="165"/>
    </row>
    <row r="1610" spans="2:4" x14ac:dyDescent="0.2">
      <c r="B1610" s="160"/>
      <c r="C1610" s="165"/>
      <c r="D1610" s="165"/>
    </row>
    <row r="1611" spans="2:4" x14ac:dyDescent="0.2">
      <c r="B1611" s="160"/>
      <c r="C1611" s="165"/>
      <c r="D1611" s="165"/>
    </row>
    <row r="1612" spans="2:4" x14ac:dyDescent="0.2">
      <c r="B1612" s="160"/>
      <c r="C1612" s="165"/>
      <c r="D1612" s="165"/>
    </row>
    <row r="1613" spans="2:4" x14ac:dyDescent="0.2">
      <c r="B1613" s="160"/>
      <c r="C1613" s="165"/>
      <c r="D1613" s="165"/>
    </row>
    <row r="1614" spans="2:4" x14ac:dyDescent="0.2">
      <c r="B1614" s="160"/>
      <c r="C1614" s="165"/>
      <c r="D1614" s="165"/>
    </row>
    <row r="1615" spans="2:4" x14ac:dyDescent="0.2">
      <c r="B1615" s="160"/>
      <c r="C1615" s="165"/>
      <c r="D1615" s="165"/>
    </row>
    <row r="1616" spans="2:4" x14ac:dyDescent="0.2">
      <c r="B1616" s="160"/>
      <c r="C1616" s="165"/>
      <c r="D1616" s="165"/>
    </row>
    <row r="1617" spans="2:4" x14ac:dyDescent="0.2">
      <c r="B1617" s="160"/>
      <c r="C1617" s="165"/>
      <c r="D1617" s="165"/>
    </row>
    <row r="1618" spans="2:4" x14ac:dyDescent="0.2">
      <c r="B1618" s="160"/>
      <c r="C1618" s="165"/>
      <c r="D1618" s="165"/>
    </row>
    <row r="1619" spans="2:4" x14ac:dyDescent="0.2">
      <c r="B1619" s="160"/>
      <c r="C1619" s="165"/>
      <c r="D1619" s="165"/>
    </row>
    <row r="1620" spans="2:4" x14ac:dyDescent="0.2">
      <c r="B1620" s="160"/>
      <c r="C1620" s="165"/>
      <c r="D1620" s="165"/>
    </row>
    <row r="1621" spans="2:4" x14ac:dyDescent="0.2">
      <c r="B1621" s="160"/>
      <c r="C1621" s="165"/>
      <c r="D1621" s="165"/>
    </row>
    <row r="1622" spans="2:4" x14ac:dyDescent="0.2">
      <c r="B1622" s="160"/>
      <c r="C1622" s="165"/>
      <c r="D1622" s="165"/>
    </row>
    <row r="1623" spans="2:4" x14ac:dyDescent="0.2">
      <c r="B1623" s="160"/>
      <c r="C1623" s="165"/>
      <c r="D1623" s="165"/>
    </row>
    <row r="1624" spans="2:4" x14ac:dyDescent="0.2">
      <c r="B1624" s="160"/>
      <c r="C1624" s="165"/>
      <c r="D1624" s="165"/>
    </row>
    <row r="1625" spans="2:4" x14ac:dyDescent="0.2">
      <c r="B1625" s="160"/>
      <c r="C1625" s="165"/>
      <c r="D1625" s="165"/>
    </row>
    <row r="1626" spans="2:4" x14ac:dyDescent="0.2">
      <c r="B1626" s="160"/>
      <c r="C1626" s="165"/>
      <c r="D1626" s="165"/>
    </row>
    <row r="1627" spans="2:4" x14ac:dyDescent="0.2">
      <c r="B1627" s="160"/>
      <c r="C1627" s="165"/>
      <c r="D1627" s="165"/>
    </row>
    <row r="1628" spans="2:4" x14ac:dyDescent="0.2">
      <c r="B1628" s="160"/>
      <c r="C1628" s="165"/>
      <c r="D1628" s="165"/>
    </row>
    <row r="1629" spans="2:4" x14ac:dyDescent="0.2">
      <c r="B1629" s="160"/>
      <c r="C1629" s="165"/>
      <c r="D1629" s="165"/>
    </row>
    <row r="1630" spans="2:4" x14ac:dyDescent="0.2">
      <c r="B1630" s="160"/>
      <c r="C1630" s="165"/>
      <c r="D1630" s="165"/>
    </row>
    <row r="1631" spans="2:4" x14ac:dyDescent="0.2">
      <c r="B1631" s="160"/>
      <c r="C1631" s="165"/>
      <c r="D1631" s="165"/>
    </row>
    <row r="1632" spans="2:4" x14ac:dyDescent="0.2">
      <c r="B1632" s="160"/>
      <c r="C1632" s="165"/>
      <c r="D1632" s="165"/>
    </row>
    <row r="1633" spans="2:4" x14ac:dyDescent="0.2">
      <c r="B1633" s="160"/>
      <c r="C1633" s="165"/>
      <c r="D1633" s="165"/>
    </row>
    <row r="1634" spans="2:4" x14ac:dyDescent="0.2">
      <c r="B1634" s="160"/>
      <c r="C1634" s="165"/>
      <c r="D1634" s="165"/>
    </row>
    <row r="1635" spans="2:4" x14ac:dyDescent="0.2">
      <c r="B1635" s="160"/>
      <c r="C1635" s="165"/>
      <c r="D1635" s="165"/>
    </row>
    <row r="1636" spans="2:4" x14ac:dyDescent="0.2">
      <c r="B1636" s="160"/>
      <c r="C1636" s="165"/>
      <c r="D1636" s="165"/>
    </row>
    <row r="1637" spans="2:4" x14ac:dyDescent="0.2">
      <c r="B1637" s="160"/>
      <c r="C1637" s="165"/>
      <c r="D1637" s="165"/>
    </row>
    <row r="1638" spans="2:4" x14ac:dyDescent="0.2">
      <c r="B1638" s="160"/>
      <c r="C1638" s="165"/>
      <c r="D1638" s="165"/>
    </row>
    <row r="1639" spans="2:4" x14ac:dyDescent="0.2">
      <c r="B1639" s="160"/>
      <c r="C1639" s="165"/>
      <c r="D1639" s="165"/>
    </row>
    <row r="1640" spans="2:4" x14ac:dyDescent="0.2">
      <c r="B1640" s="160"/>
      <c r="C1640" s="165"/>
      <c r="D1640" s="165"/>
    </row>
    <row r="1641" spans="2:4" x14ac:dyDescent="0.2">
      <c r="B1641" s="160"/>
      <c r="C1641" s="165"/>
      <c r="D1641" s="165"/>
    </row>
    <row r="1642" spans="2:4" x14ac:dyDescent="0.2">
      <c r="B1642" s="160"/>
      <c r="C1642" s="165"/>
      <c r="D1642" s="165"/>
    </row>
    <row r="1643" spans="2:4" x14ac:dyDescent="0.2">
      <c r="B1643" s="160"/>
      <c r="C1643" s="165"/>
      <c r="D1643" s="165"/>
    </row>
    <row r="1644" spans="2:4" x14ac:dyDescent="0.2">
      <c r="B1644" s="160"/>
      <c r="C1644" s="165"/>
      <c r="D1644" s="165"/>
    </row>
    <row r="1645" spans="2:4" x14ac:dyDescent="0.2">
      <c r="B1645" s="160"/>
      <c r="C1645" s="165"/>
      <c r="D1645" s="165"/>
    </row>
    <row r="1646" spans="2:4" x14ac:dyDescent="0.2">
      <c r="B1646" s="160"/>
      <c r="C1646" s="165"/>
      <c r="D1646" s="165"/>
    </row>
    <row r="1647" spans="2:4" x14ac:dyDescent="0.2">
      <c r="B1647" s="160"/>
      <c r="C1647" s="165"/>
      <c r="D1647" s="165"/>
    </row>
    <row r="1648" spans="2:4" x14ac:dyDescent="0.2">
      <c r="B1648" s="160"/>
      <c r="C1648" s="165"/>
      <c r="D1648" s="165"/>
    </row>
    <row r="1649" spans="2:4" x14ac:dyDescent="0.2">
      <c r="B1649" s="160"/>
      <c r="C1649" s="165"/>
      <c r="D1649" s="165"/>
    </row>
    <row r="1650" spans="2:4" x14ac:dyDescent="0.2">
      <c r="B1650" s="160"/>
      <c r="C1650" s="165"/>
      <c r="D1650" s="165"/>
    </row>
    <row r="1651" spans="2:4" x14ac:dyDescent="0.2">
      <c r="B1651" s="160"/>
      <c r="C1651" s="165"/>
      <c r="D1651" s="165"/>
    </row>
    <row r="1652" spans="2:4" x14ac:dyDescent="0.2">
      <c r="B1652" s="160"/>
      <c r="C1652" s="165"/>
      <c r="D1652" s="165"/>
    </row>
    <row r="1653" spans="2:4" x14ac:dyDescent="0.2">
      <c r="B1653" s="160"/>
      <c r="C1653" s="165"/>
      <c r="D1653" s="165"/>
    </row>
    <row r="1654" spans="2:4" x14ac:dyDescent="0.2">
      <c r="B1654" s="160"/>
      <c r="C1654" s="165"/>
      <c r="D1654" s="165"/>
    </row>
    <row r="1655" spans="2:4" x14ac:dyDescent="0.2">
      <c r="B1655" s="160"/>
      <c r="C1655" s="165"/>
      <c r="D1655" s="165"/>
    </row>
    <row r="1656" spans="2:4" x14ac:dyDescent="0.2">
      <c r="B1656" s="160"/>
      <c r="C1656" s="165"/>
      <c r="D1656" s="165"/>
    </row>
    <row r="1657" spans="2:4" x14ac:dyDescent="0.2">
      <c r="B1657" s="160"/>
      <c r="C1657" s="165"/>
      <c r="D1657" s="165"/>
    </row>
    <row r="1658" spans="2:4" x14ac:dyDescent="0.2">
      <c r="B1658" s="160"/>
      <c r="C1658" s="165"/>
      <c r="D1658" s="165"/>
    </row>
    <row r="1659" spans="2:4" x14ac:dyDescent="0.2">
      <c r="B1659" s="160"/>
      <c r="C1659" s="165"/>
      <c r="D1659" s="165"/>
    </row>
    <row r="1660" spans="2:4" x14ac:dyDescent="0.2">
      <c r="B1660" s="160"/>
      <c r="C1660" s="165"/>
      <c r="D1660" s="165"/>
    </row>
    <row r="1661" spans="2:4" x14ac:dyDescent="0.2">
      <c r="B1661" s="160"/>
      <c r="C1661" s="165"/>
      <c r="D1661" s="165"/>
    </row>
    <row r="1662" spans="2:4" x14ac:dyDescent="0.2">
      <c r="B1662" s="160"/>
      <c r="C1662" s="165"/>
      <c r="D1662" s="165"/>
    </row>
    <row r="1663" spans="2:4" x14ac:dyDescent="0.2">
      <c r="B1663" s="160"/>
      <c r="C1663" s="165"/>
      <c r="D1663" s="165"/>
    </row>
    <row r="1664" spans="2:4" x14ac:dyDescent="0.2">
      <c r="B1664" s="160"/>
      <c r="C1664" s="165"/>
      <c r="D1664" s="165"/>
    </row>
    <row r="1665" spans="2:4" x14ac:dyDescent="0.2">
      <c r="B1665" s="160"/>
      <c r="C1665" s="165"/>
      <c r="D1665" s="165"/>
    </row>
    <row r="1666" spans="2:4" x14ac:dyDescent="0.2">
      <c r="B1666" s="160"/>
      <c r="C1666" s="165"/>
      <c r="D1666" s="165"/>
    </row>
    <row r="1667" spans="2:4" x14ac:dyDescent="0.2">
      <c r="B1667" s="160"/>
      <c r="C1667" s="165"/>
      <c r="D1667" s="165"/>
    </row>
    <row r="1668" spans="2:4" x14ac:dyDescent="0.2">
      <c r="B1668" s="160"/>
      <c r="C1668" s="165"/>
      <c r="D1668" s="165"/>
    </row>
    <row r="1669" spans="2:4" x14ac:dyDescent="0.2">
      <c r="B1669" s="160"/>
      <c r="C1669" s="165"/>
      <c r="D1669" s="165"/>
    </row>
    <row r="1670" spans="2:4" x14ac:dyDescent="0.2">
      <c r="B1670" s="160"/>
      <c r="C1670" s="165"/>
      <c r="D1670" s="165"/>
    </row>
    <row r="1671" spans="2:4" x14ac:dyDescent="0.2">
      <c r="B1671" s="160"/>
      <c r="C1671" s="165"/>
      <c r="D1671" s="165"/>
    </row>
    <row r="1672" spans="2:4" x14ac:dyDescent="0.2">
      <c r="B1672" s="160"/>
      <c r="C1672" s="165"/>
      <c r="D1672" s="165"/>
    </row>
    <row r="1673" spans="2:4" x14ac:dyDescent="0.2">
      <c r="B1673" s="160"/>
      <c r="C1673" s="165"/>
      <c r="D1673" s="165"/>
    </row>
    <row r="1674" spans="2:4" x14ac:dyDescent="0.2">
      <c r="B1674" s="160"/>
      <c r="C1674" s="165"/>
      <c r="D1674" s="165"/>
    </row>
    <row r="1675" spans="2:4" x14ac:dyDescent="0.2">
      <c r="B1675" s="160"/>
      <c r="C1675" s="165"/>
      <c r="D1675" s="165"/>
    </row>
    <row r="1676" spans="2:4" x14ac:dyDescent="0.2">
      <c r="B1676" s="160"/>
      <c r="C1676" s="165"/>
      <c r="D1676" s="165"/>
    </row>
    <row r="1677" spans="2:4" x14ac:dyDescent="0.2">
      <c r="B1677" s="160"/>
      <c r="C1677" s="165"/>
      <c r="D1677" s="165"/>
    </row>
    <row r="1678" spans="2:4" x14ac:dyDescent="0.2">
      <c r="B1678" s="160"/>
      <c r="C1678" s="165"/>
      <c r="D1678" s="165"/>
    </row>
    <row r="1679" spans="2:4" x14ac:dyDescent="0.2">
      <c r="B1679" s="160"/>
      <c r="C1679" s="165"/>
      <c r="D1679" s="165"/>
    </row>
    <row r="1680" spans="2:4" x14ac:dyDescent="0.2">
      <c r="B1680" s="160"/>
      <c r="C1680" s="165"/>
      <c r="D1680" s="165"/>
    </row>
    <row r="1681" spans="2:4" x14ac:dyDescent="0.2">
      <c r="B1681" s="160"/>
      <c r="C1681" s="165"/>
      <c r="D1681" s="165"/>
    </row>
    <row r="1682" spans="2:4" x14ac:dyDescent="0.2">
      <c r="B1682" s="160"/>
      <c r="C1682" s="165"/>
      <c r="D1682" s="165"/>
    </row>
    <row r="1683" spans="2:4" x14ac:dyDescent="0.2">
      <c r="B1683" s="160"/>
      <c r="C1683" s="165"/>
      <c r="D1683" s="165"/>
    </row>
    <row r="1684" spans="2:4" x14ac:dyDescent="0.2">
      <c r="B1684" s="160"/>
      <c r="C1684" s="165"/>
      <c r="D1684" s="165"/>
    </row>
    <row r="1685" spans="2:4" x14ac:dyDescent="0.2">
      <c r="B1685" s="160"/>
      <c r="C1685" s="165"/>
      <c r="D1685" s="165"/>
    </row>
    <row r="1686" spans="2:4" x14ac:dyDescent="0.2">
      <c r="B1686" s="160"/>
      <c r="C1686" s="165"/>
      <c r="D1686" s="165"/>
    </row>
    <row r="1687" spans="2:4" x14ac:dyDescent="0.2">
      <c r="B1687" s="160"/>
      <c r="C1687" s="165"/>
      <c r="D1687" s="165"/>
    </row>
    <row r="1688" spans="2:4" x14ac:dyDescent="0.2">
      <c r="B1688" s="160"/>
      <c r="C1688" s="165"/>
      <c r="D1688" s="165"/>
    </row>
    <row r="1689" spans="2:4" x14ac:dyDescent="0.2">
      <c r="B1689" s="160"/>
      <c r="C1689" s="165"/>
      <c r="D1689" s="165"/>
    </row>
    <row r="1690" spans="2:4" x14ac:dyDescent="0.2">
      <c r="B1690" s="160"/>
      <c r="C1690" s="165"/>
      <c r="D1690" s="165"/>
    </row>
    <row r="1691" spans="2:4" x14ac:dyDescent="0.2">
      <c r="B1691" s="160"/>
      <c r="C1691" s="165"/>
      <c r="D1691" s="165"/>
    </row>
    <row r="1692" spans="2:4" x14ac:dyDescent="0.2">
      <c r="B1692" s="160"/>
      <c r="C1692" s="165"/>
      <c r="D1692" s="165"/>
    </row>
    <row r="1693" spans="2:4" x14ac:dyDescent="0.2">
      <c r="B1693" s="160"/>
      <c r="C1693" s="165"/>
      <c r="D1693" s="165"/>
    </row>
    <row r="1694" spans="2:4" x14ac:dyDescent="0.2">
      <c r="B1694" s="160"/>
      <c r="C1694" s="165"/>
      <c r="D1694" s="165"/>
    </row>
    <row r="1695" spans="2:4" x14ac:dyDescent="0.2">
      <c r="B1695" s="160"/>
      <c r="C1695" s="165"/>
      <c r="D1695" s="165"/>
    </row>
    <row r="1696" spans="2:4" x14ac:dyDescent="0.2">
      <c r="B1696" s="160"/>
      <c r="C1696" s="165"/>
      <c r="D1696" s="165"/>
    </row>
    <row r="1697" spans="2:4" x14ac:dyDescent="0.2">
      <c r="B1697" s="160"/>
      <c r="C1697" s="165"/>
      <c r="D1697" s="165"/>
    </row>
    <row r="1698" spans="2:4" x14ac:dyDescent="0.2">
      <c r="B1698" s="160"/>
      <c r="C1698" s="165"/>
      <c r="D1698" s="165"/>
    </row>
    <row r="1699" spans="2:4" x14ac:dyDescent="0.2">
      <c r="B1699" s="160"/>
      <c r="C1699" s="165"/>
      <c r="D1699" s="165"/>
    </row>
    <row r="1700" spans="2:4" x14ac:dyDescent="0.2">
      <c r="B1700" s="160"/>
      <c r="C1700" s="165"/>
      <c r="D1700" s="165"/>
    </row>
    <row r="1701" spans="2:4" x14ac:dyDescent="0.2">
      <c r="B1701" s="160"/>
      <c r="C1701" s="165"/>
      <c r="D1701" s="165"/>
    </row>
    <row r="1702" spans="2:4" x14ac:dyDescent="0.2">
      <c r="B1702" s="160"/>
      <c r="C1702" s="165"/>
      <c r="D1702" s="165"/>
    </row>
    <row r="1703" spans="2:4" x14ac:dyDescent="0.2">
      <c r="B1703" s="160"/>
      <c r="C1703" s="165"/>
      <c r="D1703" s="165"/>
    </row>
    <row r="1704" spans="2:4" x14ac:dyDescent="0.2">
      <c r="B1704" s="160"/>
      <c r="C1704" s="165"/>
      <c r="D1704" s="165"/>
    </row>
    <row r="1705" spans="2:4" x14ac:dyDescent="0.2">
      <c r="B1705" s="160"/>
      <c r="C1705" s="165"/>
      <c r="D1705" s="165"/>
    </row>
    <row r="1706" spans="2:4" x14ac:dyDescent="0.2">
      <c r="B1706" s="160"/>
      <c r="C1706" s="165"/>
      <c r="D1706" s="165"/>
    </row>
    <row r="1707" spans="2:4" x14ac:dyDescent="0.2">
      <c r="B1707" s="160"/>
      <c r="C1707" s="165"/>
      <c r="D1707" s="165"/>
    </row>
    <row r="1708" spans="2:4" x14ac:dyDescent="0.2">
      <c r="B1708" s="160"/>
      <c r="C1708" s="165"/>
      <c r="D1708" s="165"/>
    </row>
    <row r="1709" spans="2:4" x14ac:dyDescent="0.2">
      <c r="B1709" s="160"/>
      <c r="C1709" s="165"/>
      <c r="D1709" s="165"/>
    </row>
    <row r="1710" spans="2:4" x14ac:dyDescent="0.2">
      <c r="B1710" s="160"/>
      <c r="C1710" s="165"/>
      <c r="D1710" s="165"/>
    </row>
    <row r="1711" spans="2:4" x14ac:dyDescent="0.2">
      <c r="B1711" s="160"/>
      <c r="C1711" s="165"/>
      <c r="D1711" s="165"/>
    </row>
    <row r="1712" spans="2:4" x14ac:dyDescent="0.2">
      <c r="B1712" s="160"/>
      <c r="C1712" s="165"/>
      <c r="D1712" s="165"/>
    </row>
    <row r="1713" spans="2:4" x14ac:dyDescent="0.2">
      <c r="B1713" s="160"/>
      <c r="C1713" s="165"/>
      <c r="D1713" s="165"/>
    </row>
    <row r="1714" spans="2:4" x14ac:dyDescent="0.2">
      <c r="B1714" s="160"/>
      <c r="C1714" s="165"/>
      <c r="D1714" s="165"/>
    </row>
    <row r="1715" spans="2:4" x14ac:dyDescent="0.2">
      <c r="B1715" s="160"/>
      <c r="C1715" s="165"/>
      <c r="D1715" s="165"/>
    </row>
    <row r="1716" spans="2:4" x14ac:dyDescent="0.2">
      <c r="B1716" s="160"/>
      <c r="C1716" s="165"/>
      <c r="D1716" s="165"/>
    </row>
    <row r="1717" spans="2:4" x14ac:dyDescent="0.2">
      <c r="B1717" s="160"/>
      <c r="C1717" s="165"/>
      <c r="D1717" s="165"/>
    </row>
    <row r="1718" spans="2:4" x14ac:dyDescent="0.2">
      <c r="B1718" s="160"/>
      <c r="C1718" s="165"/>
      <c r="D1718" s="165"/>
    </row>
    <row r="1719" spans="2:4" x14ac:dyDescent="0.2">
      <c r="B1719" s="160"/>
      <c r="C1719" s="165"/>
      <c r="D1719" s="165"/>
    </row>
    <row r="1720" spans="2:4" x14ac:dyDescent="0.2">
      <c r="B1720" s="160"/>
      <c r="C1720" s="165"/>
      <c r="D1720" s="165"/>
    </row>
    <row r="1721" spans="2:4" x14ac:dyDescent="0.2">
      <c r="B1721" s="160"/>
      <c r="C1721" s="165"/>
      <c r="D1721" s="165"/>
    </row>
    <row r="1722" spans="2:4" x14ac:dyDescent="0.2">
      <c r="B1722" s="160"/>
      <c r="C1722" s="165"/>
      <c r="D1722" s="165"/>
    </row>
    <row r="1723" spans="2:4" x14ac:dyDescent="0.2">
      <c r="B1723" s="160"/>
      <c r="C1723" s="165"/>
      <c r="D1723" s="165"/>
    </row>
    <row r="1724" spans="2:4" x14ac:dyDescent="0.2">
      <c r="B1724" s="160"/>
      <c r="C1724" s="165"/>
      <c r="D1724" s="165"/>
    </row>
    <row r="1725" spans="2:4" x14ac:dyDescent="0.2">
      <c r="B1725" s="160"/>
      <c r="C1725" s="165"/>
      <c r="D1725" s="165"/>
    </row>
    <row r="1726" spans="2:4" x14ac:dyDescent="0.2">
      <c r="B1726" s="160"/>
      <c r="C1726" s="165"/>
      <c r="D1726" s="165"/>
    </row>
    <row r="1727" spans="2:4" x14ac:dyDescent="0.2">
      <c r="B1727" s="160"/>
      <c r="C1727" s="165"/>
      <c r="D1727" s="165"/>
    </row>
    <row r="1728" spans="2:4" x14ac:dyDescent="0.2">
      <c r="B1728" s="160"/>
      <c r="C1728" s="165"/>
      <c r="D1728" s="165"/>
    </row>
    <row r="1729" spans="2:4" x14ac:dyDescent="0.2">
      <c r="B1729" s="160"/>
      <c r="C1729" s="165"/>
      <c r="D1729" s="165"/>
    </row>
    <row r="1730" spans="2:4" x14ac:dyDescent="0.2">
      <c r="B1730" s="160"/>
      <c r="C1730" s="165"/>
      <c r="D1730" s="165"/>
    </row>
    <row r="1731" spans="2:4" x14ac:dyDescent="0.2">
      <c r="B1731" s="160"/>
      <c r="C1731" s="165"/>
      <c r="D1731" s="165"/>
    </row>
    <row r="1732" spans="2:4" x14ac:dyDescent="0.2">
      <c r="B1732" s="160"/>
      <c r="C1732" s="165"/>
      <c r="D1732" s="165"/>
    </row>
    <row r="1733" spans="2:4" x14ac:dyDescent="0.2">
      <c r="B1733" s="160"/>
      <c r="C1733" s="165"/>
      <c r="D1733" s="165"/>
    </row>
    <row r="1734" spans="2:4" x14ac:dyDescent="0.2">
      <c r="B1734" s="160"/>
      <c r="C1734" s="165"/>
      <c r="D1734" s="165"/>
    </row>
    <row r="1735" spans="2:4" x14ac:dyDescent="0.2">
      <c r="B1735" s="160"/>
      <c r="C1735" s="165"/>
      <c r="D1735" s="165"/>
    </row>
    <row r="1736" spans="2:4" x14ac:dyDescent="0.2">
      <c r="B1736" s="160"/>
      <c r="C1736" s="165"/>
      <c r="D1736" s="165"/>
    </row>
    <row r="1737" spans="2:4" x14ac:dyDescent="0.2">
      <c r="B1737" s="160"/>
      <c r="C1737" s="165"/>
      <c r="D1737" s="165"/>
    </row>
    <row r="1738" spans="2:4" x14ac:dyDescent="0.2">
      <c r="B1738" s="160"/>
      <c r="C1738" s="165"/>
      <c r="D1738" s="165"/>
    </row>
    <row r="1739" spans="2:4" x14ac:dyDescent="0.2">
      <c r="B1739" s="160"/>
      <c r="C1739" s="165"/>
      <c r="D1739" s="165"/>
    </row>
    <row r="1740" spans="2:4" x14ac:dyDescent="0.2">
      <c r="B1740" s="160"/>
      <c r="C1740" s="165"/>
      <c r="D1740" s="165"/>
    </row>
    <row r="1741" spans="2:4" x14ac:dyDescent="0.2">
      <c r="B1741" s="160"/>
      <c r="C1741" s="165"/>
      <c r="D1741" s="165"/>
    </row>
    <row r="1742" spans="2:4" x14ac:dyDescent="0.2">
      <c r="B1742" s="160"/>
      <c r="C1742" s="165"/>
      <c r="D1742" s="165"/>
    </row>
    <row r="1743" spans="2:4" x14ac:dyDescent="0.2">
      <c r="B1743" s="160"/>
      <c r="C1743" s="165"/>
      <c r="D1743" s="165"/>
    </row>
    <row r="1744" spans="2:4" x14ac:dyDescent="0.2">
      <c r="B1744" s="160"/>
      <c r="C1744" s="165"/>
      <c r="D1744" s="165"/>
    </row>
    <row r="1745" spans="2:4" x14ac:dyDescent="0.2">
      <c r="B1745" s="160"/>
      <c r="C1745" s="165"/>
      <c r="D1745" s="165"/>
    </row>
    <row r="1746" spans="2:4" x14ac:dyDescent="0.2">
      <c r="B1746" s="160"/>
      <c r="C1746" s="165"/>
      <c r="D1746" s="165"/>
    </row>
    <row r="1747" spans="2:4" x14ac:dyDescent="0.2">
      <c r="B1747" s="160"/>
      <c r="C1747" s="165"/>
      <c r="D1747" s="165"/>
    </row>
    <row r="1748" spans="2:4" x14ac:dyDescent="0.2">
      <c r="B1748" s="160"/>
      <c r="C1748" s="165"/>
      <c r="D1748" s="165"/>
    </row>
    <row r="1749" spans="2:4" x14ac:dyDescent="0.2">
      <c r="B1749" s="160"/>
      <c r="C1749" s="165"/>
      <c r="D1749" s="165"/>
    </row>
    <row r="1750" spans="2:4" x14ac:dyDescent="0.2">
      <c r="B1750" s="160"/>
      <c r="C1750" s="165"/>
      <c r="D1750" s="165"/>
    </row>
    <row r="1751" spans="2:4" x14ac:dyDescent="0.2">
      <c r="B1751" s="160"/>
      <c r="C1751" s="165"/>
      <c r="D1751" s="165"/>
    </row>
    <row r="1752" spans="2:4" x14ac:dyDescent="0.2">
      <c r="B1752" s="160"/>
      <c r="C1752" s="165"/>
      <c r="D1752" s="165"/>
    </row>
    <row r="1753" spans="2:4" x14ac:dyDescent="0.2">
      <c r="B1753" s="160"/>
      <c r="C1753" s="165"/>
      <c r="D1753" s="165"/>
    </row>
    <row r="1754" spans="2:4" x14ac:dyDescent="0.2">
      <c r="B1754" s="160"/>
      <c r="C1754" s="165"/>
      <c r="D1754" s="165"/>
    </row>
    <row r="1755" spans="2:4" x14ac:dyDescent="0.2">
      <c r="B1755" s="160"/>
      <c r="C1755" s="165"/>
      <c r="D1755" s="165"/>
    </row>
    <row r="1756" spans="2:4" x14ac:dyDescent="0.2">
      <c r="B1756" s="160"/>
      <c r="C1756" s="165"/>
      <c r="D1756" s="165"/>
    </row>
    <row r="1757" spans="2:4" x14ac:dyDescent="0.2">
      <c r="B1757" s="160"/>
      <c r="C1757" s="165"/>
      <c r="D1757" s="165"/>
    </row>
    <row r="1758" spans="2:4" x14ac:dyDescent="0.2">
      <c r="B1758" s="160"/>
      <c r="C1758" s="165"/>
      <c r="D1758" s="165"/>
    </row>
    <row r="1759" spans="2:4" x14ac:dyDescent="0.2">
      <c r="B1759" s="160"/>
      <c r="C1759" s="165"/>
      <c r="D1759" s="165"/>
    </row>
    <row r="1760" spans="2:4" x14ac:dyDescent="0.2">
      <c r="B1760" s="160"/>
      <c r="C1760" s="165"/>
      <c r="D1760" s="165"/>
    </row>
    <row r="1761" spans="2:4" x14ac:dyDescent="0.2">
      <c r="B1761" s="160"/>
      <c r="C1761" s="165"/>
      <c r="D1761" s="165"/>
    </row>
    <row r="1762" spans="2:4" x14ac:dyDescent="0.2">
      <c r="B1762" s="160"/>
      <c r="C1762" s="165"/>
      <c r="D1762" s="165"/>
    </row>
    <row r="1763" spans="2:4" x14ac:dyDescent="0.2">
      <c r="B1763" s="160"/>
      <c r="C1763" s="165"/>
      <c r="D1763" s="165"/>
    </row>
    <row r="1764" spans="2:4" x14ac:dyDescent="0.2">
      <c r="B1764" s="160"/>
      <c r="C1764" s="165"/>
      <c r="D1764" s="165"/>
    </row>
    <row r="1765" spans="2:4" x14ac:dyDescent="0.2">
      <c r="B1765" s="160"/>
      <c r="C1765" s="165"/>
      <c r="D1765" s="165"/>
    </row>
    <row r="1766" spans="2:4" x14ac:dyDescent="0.2">
      <c r="B1766" s="160"/>
      <c r="C1766" s="165"/>
      <c r="D1766" s="165"/>
    </row>
    <row r="1767" spans="2:4" x14ac:dyDescent="0.2">
      <c r="B1767" s="160"/>
      <c r="C1767" s="165"/>
      <c r="D1767" s="165"/>
    </row>
    <row r="1768" spans="2:4" x14ac:dyDescent="0.2">
      <c r="B1768" s="160"/>
      <c r="C1768" s="165"/>
      <c r="D1768" s="165"/>
    </row>
    <row r="1769" spans="2:4" x14ac:dyDescent="0.2">
      <c r="B1769" s="160"/>
      <c r="C1769" s="165"/>
      <c r="D1769" s="165"/>
    </row>
    <row r="1770" spans="2:4" x14ac:dyDescent="0.2">
      <c r="B1770" s="160"/>
      <c r="C1770" s="165"/>
      <c r="D1770" s="165"/>
    </row>
    <row r="1771" spans="2:4" x14ac:dyDescent="0.2">
      <c r="B1771" s="160"/>
      <c r="C1771" s="165"/>
      <c r="D1771" s="165"/>
    </row>
    <row r="1772" spans="2:4" x14ac:dyDescent="0.2">
      <c r="B1772" s="160"/>
      <c r="C1772" s="165"/>
      <c r="D1772" s="165"/>
    </row>
    <row r="1773" spans="2:4" x14ac:dyDescent="0.2">
      <c r="B1773" s="160"/>
      <c r="C1773" s="165"/>
      <c r="D1773" s="165"/>
    </row>
    <row r="1774" spans="2:4" x14ac:dyDescent="0.2">
      <c r="B1774" s="160"/>
      <c r="C1774" s="165"/>
      <c r="D1774" s="165"/>
    </row>
    <row r="1775" spans="2:4" x14ac:dyDescent="0.2">
      <c r="B1775" s="160"/>
      <c r="C1775" s="165"/>
      <c r="D1775" s="165"/>
    </row>
    <row r="1776" spans="2:4" x14ac:dyDescent="0.2">
      <c r="B1776" s="160"/>
      <c r="C1776" s="165"/>
      <c r="D1776" s="165"/>
    </row>
    <row r="1777" spans="2:4" x14ac:dyDescent="0.2">
      <c r="B1777" s="160"/>
      <c r="C1777" s="165"/>
      <c r="D1777" s="165"/>
    </row>
    <row r="1778" spans="2:4" x14ac:dyDescent="0.2">
      <c r="B1778" s="160"/>
      <c r="C1778" s="165"/>
      <c r="D1778" s="165"/>
    </row>
    <row r="1779" spans="2:4" x14ac:dyDescent="0.2">
      <c r="B1779" s="160"/>
      <c r="C1779" s="165"/>
      <c r="D1779" s="165"/>
    </row>
    <row r="1780" spans="2:4" x14ac:dyDescent="0.2">
      <c r="B1780" s="160"/>
      <c r="C1780" s="165"/>
      <c r="D1780" s="165"/>
    </row>
    <row r="1781" spans="2:4" x14ac:dyDescent="0.2">
      <c r="B1781" s="160"/>
      <c r="C1781" s="165"/>
      <c r="D1781" s="165"/>
    </row>
    <row r="1782" spans="2:4" x14ac:dyDescent="0.2">
      <c r="B1782" s="160"/>
      <c r="C1782" s="165"/>
      <c r="D1782" s="165"/>
    </row>
    <row r="1783" spans="2:4" x14ac:dyDescent="0.2">
      <c r="B1783" s="160"/>
      <c r="C1783" s="165"/>
      <c r="D1783" s="165"/>
    </row>
    <row r="1784" spans="2:4" x14ac:dyDescent="0.2">
      <c r="B1784" s="160"/>
      <c r="C1784" s="165"/>
      <c r="D1784" s="165"/>
    </row>
    <row r="1785" spans="2:4" x14ac:dyDescent="0.2">
      <c r="B1785" s="160"/>
      <c r="C1785" s="165"/>
      <c r="D1785" s="165"/>
    </row>
    <row r="1786" spans="2:4" x14ac:dyDescent="0.2">
      <c r="B1786" s="160"/>
      <c r="C1786" s="165"/>
      <c r="D1786" s="165"/>
    </row>
    <row r="1787" spans="2:4" x14ac:dyDescent="0.2">
      <c r="B1787" s="160"/>
      <c r="C1787" s="165"/>
      <c r="D1787" s="165"/>
    </row>
    <row r="1788" spans="2:4" x14ac:dyDescent="0.2">
      <c r="B1788" s="160"/>
      <c r="C1788" s="165"/>
      <c r="D1788" s="165"/>
    </row>
    <row r="1789" spans="2:4" x14ac:dyDescent="0.2">
      <c r="B1789" s="160"/>
      <c r="C1789" s="165"/>
      <c r="D1789" s="165"/>
    </row>
    <row r="1790" spans="2:4" x14ac:dyDescent="0.2">
      <c r="B1790" s="160"/>
      <c r="C1790" s="165"/>
      <c r="D1790" s="165"/>
    </row>
    <row r="1791" spans="2:4" x14ac:dyDescent="0.2">
      <c r="B1791" s="160"/>
      <c r="C1791" s="165"/>
      <c r="D1791" s="165"/>
    </row>
    <row r="1792" spans="2:4" x14ac:dyDescent="0.2">
      <c r="B1792" s="160"/>
      <c r="C1792" s="165"/>
      <c r="D1792" s="165"/>
    </row>
    <row r="1793" spans="2:4" x14ac:dyDescent="0.2">
      <c r="B1793" s="160"/>
      <c r="C1793" s="165"/>
      <c r="D1793" s="165"/>
    </row>
    <row r="1794" spans="2:4" x14ac:dyDescent="0.2">
      <c r="B1794" s="160"/>
      <c r="C1794" s="165"/>
      <c r="D1794" s="165"/>
    </row>
    <row r="1795" spans="2:4" x14ac:dyDescent="0.2">
      <c r="B1795" s="160"/>
      <c r="C1795" s="165"/>
      <c r="D1795" s="165"/>
    </row>
    <row r="1796" spans="2:4" x14ac:dyDescent="0.2">
      <c r="B1796" s="160"/>
      <c r="C1796" s="165"/>
      <c r="D1796" s="165"/>
    </row>
    <row r="1797" spans="2:4" x14ac:dyDescent="0.2">
      <c r="B1797" s="160"/>
      <c r="C1797" s="165"/>
      <c r="D1797" s="165"/>
    </row>
    <row r="1798" spans="2:4" x14ac:dyDescent="0.2">
      <c r="B1798" s="160"/>
      <c r="C1798" s="165"/>
      <c r="D1798" s="165"/>
    </row>
    <row r="1799" spans="2:4" x14ac:dyDescent="0.2">
      <c r="B1799" s="160"/>
      <c r="C1799" s="165"/>
      <c r="D1799" s="165"/>
    </row>
    <row r="1800" spans="2:4" x14ac:dyDescent="0.2">
      <c r="B1800" s="160"/>
      <c r="C1800" s="165"/>
      <c r="D1800" s="165"/>
    </row>
    <row r="1801" spans="2:4" x14ac:dyDescent="0.2">
      <c r="B1801" s="160"/>
      <c r="C1801" s="165"/>
      <c r="D1801" s="165"/>
    </row>
    <row r="1802" spans="2:4" x14ac:dyDescent="0.2">
      <c r="B1802" s="160"/>
      <c r="C1802" s="165"/>
      <c r="D1802" s="165"/>
    </row>
    <row r="1803" spans="2:4" x14ac:dyDescent="0.2">
      <c r="B1803" s="160"/>
      <c r="C1803" s="165"/>
      <c r="D1803" s="165"/>
    </row>
    <row r="1804" spans="2:4" x14ac:dyDescent="0.2">
      <c r="B1804" s="160"/>
      <c r="C1804" s="165"/>
      <c r="D1804" s="165"/>
    </row>
    <row r="1805" spans="2:4" x14ac:dyDescent="0.2">
      <c r="B1805" s="160"/>
      <c r="C1805" s="165"/>
      <c r="D1805" s="165"/>
    </row>
    <row r="1806" spans="2:4" x14ac:dyDescent="0.2">
      <c r="B1806" s="160"/>
      <c r="C1806" s="165"/>
      <c r="D1806" s="165"/>
    </row>
    <row r="1807" spans="2:4" x14ac:dyDescent="0.2">
      <c r="B1807" s="160"/>
      <c r="C1807" s="165"/>
      <c r="D1807" s="165"/>
    </row>
    <row r="1808" spans="2:4" x14ac:dyDescent="0.2">
      <c r="B1808" s="160"/>
      <c r="C1808" s="165"/>
      <c r="D1808" s="165"/>
    </row>
    <row r="1809" spans="2:4" x14ac:dyDescent="0.2">
      <c r="B1809" s="160"/>
      <c r="C1809" s="165"/>
      <c r="D1809" s="165"/>
    </row>
    <row r="1810" spans="2:4" x14ac:dyDescent="0.2">
      <c r="B1810" s="160"/>
      <c r="C1810" s="165"/>
      <c r="D1810" s="165"/>
    </row>
    <row r="1811" spans="2:4" x14ac:dyDescent="0.2">
      <c r="B1811" s="160"/>
      <c r="C1811" s="165"/>
      <c r="D1811" s="165"/>
    </row>
    <row r="1812" spans="2:4" x14ac:dyDescent="0.2">
      <c r="B1812" s="160"/>
      <c r="C1812" s="165"/>
      <c r="D1812" s="165"/>
    </row>
    <row r="1813" spans="2:4" x14ac:dyDescent="0.2">
      <c r="B1813" s="160"/>
      <c r="C1813" s="165"/>
      <c r="D1813" s="165"/>
    </row>
    <row r="1814" spans="2:4" x14ac:dyDescent="0.2">
      <c r="B1814" s="160"/>
      <c r="C1814" s="165"/>
      <c r="D1814" s="165"/>
    </row>
    <row r="1815" spans="2:4" x14ac:dyDescent="0.2">
      <c r="B1815" s="160"/>
      <c r="C1815" s="165"/>
      <c r="D1815" s="165"/>
    </row>
    <row r="1816" spans="2:4" x14ac:dyDescent="0.2">
      <c r="B1816" s="160"/>
      <c r="C1816" s="165"/>
      <c r="D1816" s="165"/>
    </row>
    <row r="1817" spans="2:4" x14ac:dyDescent="0.2">
      <c r="B1817" s="160"/>
      <c r="C1817" s="165"/>
      <c r="D1817" s="165"/>
    </row>
    <row r="1818" spans="2:4" x14ac:dyDescent="0.2">
      <c r="B1818" s="160"/>
      <c r="C1818" s="165"/>
      <c r="D1818" s="165"/>
    </row>
    <row r="1819" spans="2:4" x14ac:dyDescent="0.2">
      <c r="B1819" s="160"/>
      <c r="C1819" s="165"/>
      <c r="D1819" s="165"/>
    </row>
    <row r="1820" spans="2:4" x14ac:dyDescent="0.2">
      <c r="B1820" s="160"/>
      <c r="C1820" s="165"/>
      <c r="D1820" s="165"/>
    </row>
    <row r="1821" spans="2:4" x14ac:dyDescent="0.2">
      <c r="B1821" s="160"/>
      <c r="C1821" s="165"/>
      <c r="D1821" s="165"/>
    </row>
    <row r="1822" spans="2:4" x14ac:dyDescent="0.2">
      <c r="B1822" s="160"/>
      <c r="C1822" s="165"/>
      <c r="D1822" s="165"/>
    </row>
    <row r="1823" spans="2:4" x14ac:dyDescent="0.2">
      <c r="B1823" s="160"/>
      <c r="C1823" s="165"/>
      <c r="D1823" s="165"/>
    </row>
    <row r="1824" spans="2:4" x14ac:dyDescent="0.2">
      <c r="B1824" s="160"/>
      <c r="C1824" s="165"/>
      <c r="D1824" s="165"/>
    </row>
    <row r="1825" spans="2:4" x14ac:dyDescent="0.2">
      <c r="B1825" s="160"/>
      <c r="C1825" s="165"/>
      <c r="D1825" s="165"/>
    </row>
    <row r="1826" spans="2:4" x14ac:dyDescent="0.2">
      <c r="B1826" s="160"/>
      <c r="C1826" s="165"/>
      <c r="D1826" s="165"/>
    </row>
    <row r="1827" spans="2:4" x14ac:dyDescent="0.2">
      <c r="B1827" s="160"/>
      <c r="C1827" s="165"/>
      <c r="D1827" s="165"/>
    </row>
    <row r="1828" spans="2:4" x14ac:dyDescent="0.2">
      <c r="B1828" s="160"/>
      <c r="C1828" s="165"/>
      <c r="D1828" s="165"/>
    </row>
    <row r="1829" spans="2:4" x14ac:dyDescent="0.2">
      <c r="B1829" s="160"/>
      <c r="C1829" s="165"/>
      <c r="D1829" s="165"/>
    </row>
    <row r="1830" spans="2:4" x14ac:dyDescent="0.2">
      <c r="B1830" s="160"/>
      <c r="C1830" s="165"/>
      <c r="D1830" s="165"/>
    </row>
    <row r="1831" spans="2:4" x14ac:dyDescent="0.2">
      <c r="B1831" s="160"/>
      <c r="C1831" s="165"/>
      <c r="D1831" s="165"/>
    </row>
    <row r="1832" spans="2:4" x14ac:dyDescent="0.2">
      <c r="B1832" s="160"/>
      <c r="C1832" s="165"/>
      <c r="D1832" s="165"/>
    </row>
    <row r="1833" spans="2:4" x14ac:dyDescent="0.2">
      <c r="B1833" s="160"/>
      <c r="C1833" s="165"/>
      <c r="D1833" s="165"/>
    </row>
    <row r="1834" spans="2:4" x14ac:dyDescent="0.2">
      <c r="B1834" s="160"/>
      <c r="C1834" s="165"/>
      <c r="D1834" s="165"/>
    </row>
    <row r="1835" spans="2:4" x14ac:dyDescent="0.2">
      <c r="B1835" s="160"/>
      <c r="C1835" s="165"/>
      <c r="D1835" s="165"/>
    </row>
    <row r="1836" spans="2:4" x14ac:dyDescent="0.2">
      <c r="B1836" s="160"/>
      <c r="C1836" s="165"/>
      <c r="D1836" s="165"/>
    </row>
    <row r="1837" spans="2:4" x14ac:dyDescent="0.2">
      <c r="B1837" s="160"/>
      <c r="C1837" s="165"/>
      <c r="D1837" s="165"/>
    </row>
    <row r="1838" spans="2:4" x14ac:dyDescent="0.2">
      <c r="B1838" s="160"/>
      <c r="C1838" s="165"/>
      <c r="D1838" s="165"/>
    </row>
    <row r="1839" spans="2:4" x14ac:dyDescent="0.2">
      <c r="B1839" s="160"/>
      <c r="C1839" s="165"/>
      <c r="D1839" s="165"/>
    </row>
    <row r="1840" spans="2:4" x14ac:dyDescent="0.2">
      <c r="B1840" s="160"/>
      <c r="C1840" s="165"/>
      <c r="D1840" s="165"/>
    </row>
    <row r="1841" spans="2:4" x14ac:dyDescent="0.2">
      <c r="B1841" s="160"/>
      <c r="C1841" s="165"/>
      <c r="D1841" s="165"/>
    </row>
    <row r="1842" spans="2:4" x14ac:dyDescent="0.2">
      <c r="B1842" s="160"/>
      <c r="C1842" s="165"/>
      <c r="D1842" s="165"/>
    </row>
    <row r="1843" spans="2:4" x14ac:dyDescent="0.2">
      <c r="B1843" s="160"/>
      <c r="C1843" s="165"/>
      <c r="D1843" s="165"/>
    </row>
    <row r="1844" spans="2:4" x14ac:dyDescent="0.2">
      <c r="B1844" s="160"/>
      <c r="C1844" s="165"/>
      <c r="D1844" s="165"/>
    </row>
    <row r="1845" spans="2:4" x14ac:dyDescent="0.2">
      <c r="B1845" s="160"/>
      <c r="C1845" s="165"/>
      <c r="D1845" s="165"/>
    </row>
    <row r="1846" spans="2:4" x14ac:dyDescent="0.2">
      <c r="B1846" s="160"/>
      <c r="C1846" s="165"/>
      <c r="D1846" s="165"/>
    </row>
    <row r="1847" spans="2:4" x14ac:dyDescent="0.2">
      <c r="B1847" s="160"/>
      <c r="C1847" s="165"/>
      <c r="D1847" s="165"/>
    </row>
    <row r="1848" spans="2:4" x14ac:dyDescent="0.2">
      <c r="B1848" s="160"/>
      <c r="C1848" s="165"/>
      <c r="D1848" s="165"/>
    </row>
    <row r="1849" spans="2:4" x14ac:dyDescent="0.2">
      <c r="B1849" s="160"/>
      <c r="C1849" s="165"/>
      <c r="D1849" s="165"/>
    </row>
    <row r="1850" spans="2:4" x14ac:dyDescent="0.2">
      <c r="B1850" s="160"/>
      <c r="C1850" s="165"/>
      <c r="D1850" s="165"/>
    </row>
    <row r="1851" spans="2:4" x14ac:dyDescent="0.2">
      <c r="B1851" s="160"/>
      <c r="C1851" s="165"/>
      <c r="D1851" s="165"/>
    </row>
    <row r="1852" spans="2:4" x14ac:dyDescent="0.2">
      <c r="B1852" s="160"/>
      <c r="C1852" s="165"/>
      <c r="D1852" s="165"/>
    </row>
    <row r="1853" spans="2:4" x14ac:dyDescent="0.2">
      <c r="B1853" s="160"/>
      <c r="C1853" s="165"/>
      <c r="D1853" s="165"/>
    </row>
    <row r="1854" spans="2:4" x14ac:dyDescent="0.2">
      <c r="B1854" s="160"/>
      <c r="C1854" s="165"/>
      <c r="D1854" s="165"/>
    </row>
    <row r="1855" spans="2:4" x14ac:dyDescent="0.2">
      <c r="B1855" s="160"/>
      <c r="C1855" s="165"/>
      <c r="D1855" s="165"/>
    </row>
    <row r="1856" spans="2:4" x14ac:dyDescent="0.2">
      <c r="B1856" s="160"/>
      <c r="C1856" s="165"/>
      <c r="D1856" s="165"/>
    </row>
    <row r="1857" spans="2:4" x14ac:dyDescent="0.2">
      <c r="B1857" s="160"/>
      <c r="C1857" s="165"/>
      <c r="D1857" s="165"/>
    </row>
    <row r="1858" spans="2:4" x14ac:dyDescent="0.2">
      <c r="B1858" s="160"/>
      <c r="C1858" s="165"/>
      <c r="D1858" s="165"/>
    </row>
    <row r="1859" spans="2:4" x14ac:dyDescent="0.2">
      <c r="B1859" s="160"/>
      <c r="C1859" s="165"/>
      <c r="D1859" s="165"/>
    </row>
    <row r="1860" spans="2:4" x14ac:dyDescent="0.2">
      <c r="B1860" s="160"/>
      <c r="C1860" s="165"/>
      <c r="D1860" s="165"/>
    </row>
    <row r="1861" spans="2:4" x14ac:dyDescent="0.2">
      <c r="B1861" s="160"/>
      <c r="C1861" s="165"/>
      <c r="D1861" s="165"/>
    </row>
    <row r="1862" spans="2:4" x14ac:dyDescent="0.2">
      <c r="B1862" s="166"/>
      <c r="C1862" s="165"/>
      <c r="D1862" s="167"/>
    </row>
    <row r="1863" spans="2:4" x14ac:dyDescent="0.2">
      <c r="B1863" s="166"/>
      <c r="C1863" s="165"/>
      <c r="D1863" s="167"/>
    </row>
    <row r="1864" spans="2:4" x14ac:dyDescent="0.2">
      <c r="B1864" s="166"/>
      <c r="C1864" s="165"/>
      <c r="D1864" s="167"/>
    </row>
    <row r="1865" spans="2:4" x14ac:dyDescent="0.2">
      <c r="B1865" s="166"/>
      <c r="C1865" s="165"/>
      <c r="D1865" s="167"/>
    </row>
    <row r="1866" spans="2:4" x14ac:dyDescent="0.2">
      <c r="B1866" s="166"/>
      <c r="C1866" s="165"/>
      <c r="D1866" s="167"/>
    </row>
    <row r="1867" spans="2:4" x14ac:dyDescent="0.2">
      <c r="B1867" s="166"/>
      <c r="C1867" s="165"/>
      <c r="D1867" s="167"/>
    </row>
    <row r="1868" spans="2:4" x14ac:dyDescent="0.2">
      <c r="B1868" s="166"/>
      <c r="C1868" s="165"/>
      <c r="D1868" s="167"/>
    </row>
    <row r="1869" spans="2:4" x14ac:dyDescent="0.2">
      <c r="B1869" s="166"/>
      <c r="C1869" s="165"/>
      <c r="D1869" s="167"/>
    </row>
    <row r="1870" spans="2:4" x14ac:dyDescent="0.2">
      <c r="B1870" s="166"/>
      <c r="C1870" s="165"/>
      <c r="D1870" s="167"/>
    </row>
    <row r="1871" spans="2:4" x14ac:dyDescent="0.2">
      <c r="B1871" s="166"/>
      <c r="C1871" s="165"/>
      <c r="D1871" s="167"/>
    </row>
    <row r="1872" spans="2:4" x14ac:dyDescent="0.2">
      <c r="B1872" s="166"/>
      <c r="C1872" s="165"/>
      <c r="D1872" s="167"/>
    </row>
    <row r="1873" spans="2:4" x14ac:dyDescent="0.2">
      <c r="B1873" s="166"/>
      <c r="C1873" s="165"/>
      <c r="D1873" s="167"/>
    </row>
    <row r="1874" spans="2:4" x14ac:dyDescent="0.2">
      <c r="B1874" s="166"/>
      <c r="C1874" s="165"/>
      <c r="D1874" s="167"/>
    </row>
    <row r="1875" spans="2:4" x14ac:dyDescent="0.2">
      <c r="B1875" s="166"/>
      <c r="C1875" s="165"/>
      <c r="D1875" s="167"/>
    </row>
    <row r="1876" spans="2:4" x14ac:dyDescent="0.2">
      <c r="B1876" s="166"/>
      <c r="C1876" s="165"/>
      <c r="D1876" s="167"/>
    </row>
    <row r="1877" spans="2:4" x14ac:dyDescent="0.2">
      <c r="B1877" s="166"/>
      <c r="C1877" s="165"/>
      <c r="D1877" s="167"/>
    </row>
    <row r="1878" spans="2:4" x14ac:dyDescent="0.2">
      <c r="B1878" s="166"/>
      <c r="C1878" s="165"/>
      <c r="D1878" s="167"/>
    </row>
    <row r="1879" spans="2:4" x14ac:dyDescent="0.2">
      <c r="B1879" s="166"/>
      <c r="C1879" s="165"/>
      <c r="D1879" s="167"/>
    </row>
    <row r="1880" spans="2:4" x14ac:dyDescent="0.2">
      <c r="B1880" s="166"/>
      <c r="C1880" s="165"/>
      <c r="D1880" s="167"/>
    </row>
    <row r="1881" spans="2:4" x14ac:dyDescent="0.2">
      <c r="B1881" s="166"/>
      <c r="C1881" s="165"/>
      <c r="D1881" s="167"/>
    </row>
    <row r="1882" spans="2:4" x14ac:dyDescent="0.2">
      <c r="B1882" s="166"/>
      <c r="C1882" s="165"/>
      <c r="D1882" s="167"/>
    </row>
    <row r="1883" spans="2:4" x14ac:dyDescent="0.2">
      <c r="B1883" s="166"/>
      <c r="C1883" s="165"/>
      <c r="D1883" s="167"/>
    </row>
    <row r="1884" spans="2:4" x14ac:dyDescent="0.2">
      <c r="B1884" s="166"/>
      <c r="C1884" s="165"/>
      <c r="D1884" s="167"/>
    </row>
    <row r="1885" spans="2:4" x14ac:dyDescent="0.2">
      <c r="B1885" s="166"/>
      <c r="C1885" s="165"/>
      <c r="D1885" s="167"/>
    </row>
    <row r="1886" spans="2:4" x14ac:dyDescent="0.2">
      <c r="B1886" s="166"/>
      <c r="C1886" s="165"/>
      <c r="D1886" s="167"/>
    </row>
    <row r="1887" spans="2:4" x14ac:dyDescent="0.2">
      <c r="B1887" s="166"/>
      <c r="C1887" s="165"/>
      <c r="D1887" s="167"/>
    </row>
    <row r="1888" spans="2:4" x14ac:dyDescent="0.2">
      <c r="B1888" s="166"/>
      <c r="C1888" s="165"/>
      <c r="D1888" s="167"/>
    </row>
    <row r="1889" spans="2:4" x14ac:dyDescent="0.2">
      <c r="B1889" s="166"/>
      <c r="C1889" s="165"/>
      <c r="D1889" s="167"/>
    </row>
    <row r="1890" spans="2:4" x14ac:dyDescent="0.2">
      <c r="B1890" s="166"/>
      <c r="C1890" s="165"/>
      <c r="D1890" s="167"/>
    </row>
    <row r="1891" spans="2:4" x14ac:dyDescent="0.2">
      <c r="B1891" s="166"/>
      <c r="C1891" s="165"/>
      <c r="D1891" s="167"/>
    </row>
    <row r="1892" spans="2:4" x14ac:dyDescent="0.2">
      <c r="B1892" s="166"/>
      <c r="C1892" s="165"/>
      <c r="D1892" s="167"/>
    </row>
    <row r="1893" spans="2:4" x14ac:dyDescent="0.2">
      <c r="B1893" s="166"/>
      <c r="C1893" s="165"/>
      <c r="D1893" s="167"/>
    </row>
    <row r="1894" spans="2:4" x14ac:dyDescent="0.2">
      <c r="B1894" s="166"/>
      <c r="C1894" s="165"/>
      <c r="D1894" s="167"/>
    </row>
    <row r="1895" spans="2:4" x14ac:dyDescent="0.2">
      <c r="B1895" s="166"/>
      <c r="C1895" s="165"/>
      <c r="D1895" s="167"/>
    </row>
    <row r="1896" spans="2:4" x14ac:dyDescent="0.2">
      <c r="B1896" s="166"/>
      <c r="C1896" s="165"/>
      <c r="D1896" s="167"/>
    </row>
    <row r="1897" spans="2:4" x14ac:dyDescent="0.2">
      <c r="B1897" s="166"/>
      <c r="C1897" s="165"/>
      <c r="D1897" s="167"/>
    </row>
    <row r="1898" spans="2:4" x14ac:dyDescent="0.2">
      <c r="B1898" s="166"/>
      <c r="C1898" s="165"/>
      <c r="D1898" s="167"/>
    </row>
    <row r="1899" spans="2:4" x14ac:dyDescent="0.2">
      <c r="B1899" s="166"/>
      <c r="C1899" s="165"/>
      <c r="D1899" s="167"/>
    </row>
    <row r="1900" spans="2:4" x14ac:dyDescent="0.2">
      <c r="B1900" s="166"/>
      <c r="C1900" s="165"/>
      <c r="D1900" s="167"/>
    </row>
    <row r="1901" spans="2:4" x14ac:dyDescent="0.2">
      <c r="B1901" s="166"/>
      <c r="C1901" s="165"/>
      <c r="D1901" s="167"/>
    </row>
    <row r="1902" spans="2:4" x14ac:dyDescent="0.2">
      <c r="B1902" s="166"/>
      <c r="C1902" s="165"/>
      <c r="D1902" s="167"/>
    </row>
    <row r="1903" spans="2:4" x14ac:dyDescent="0.2">
      <c r="B1903" s="166"/>
      <c r="C1903" s="165"/>
      <c r="D1903" s="167"/>
    </row>
    <row r="1904" spans="2:4" x14ac:dyDescent="0.2">
      <c r="B1904" s="166"/>
      <c r="C1904" s="165"/>
      <c r="D1904" s="167"/>
    </row>
    <row r="1905" spans="2:4" x14ac:dyDescent="0.2">
      <c r="B1905" s="166"/>
      <c r="C1905" s="165"/>
      <c r="D1905" s="167"/>
    </row>
    <row r="1906" spans="2:4" x14ac:dyDescent="0.2">
      <c r="B1906" s="166"/>
      <c r="C1906" s="165"/>
      <c r="D1906" s="167"/>
    </row>
    <row r="1907" spans="2:4" x14ac:dyDescent="0.2">
      <c r="B1907" s="166"/>
      <c r="C1907" s="165"/>
      <c r="D1907" s="167"/>
    </row>
    <row r="1908" spans="2:4" x14ac:dyDescent="0.2">
      <c r="B1908" s="166"/>
      <c r="C1908" s="165"/>
      <c r="D1908" s="167"/>
    </row>
    <row r="1909" spans="2:4" x14ac:dyDescent="0.2">
      <c r="B1909" s="166"/>
      <c r="C1909" s="165"/>
      <c r="D1909" s="167"/>
    </row>
    <row r="1910" spans="2:4" x14ac:dyDescent="0.2">
      <c r="B1910" s="166"/>
      <c r="C1910" s="165"/>
      <c r="D1910" s="167"/>
    </row>
    <row r="1911" spans="2:4" x14ac:dyDescent="0.2">
      <c r="B1911" s="166"/>
      <c r="C1911" s="165"/>
      <c r="D1911" s="167"/>
    </row>
    <row r="1912" spans="2:4" x14ac:dyDescent="0.2">
      <c r="B1912" s="166"/>
      <c r="C1912" s="165"/>
      <c r="D1912" s="167"/>
    </row>
    <row r="1913" spans="2:4" x14ac:dyDescent="0.2">
      <c r="B1913" s="166"/>
      <c r="C1913" s="165"/>
      <c r="D1913" s="167"/>
    </row>
    <row r="1914" spans="2:4" x14ac:dyDescent="0.2">
      <c r="B1914" s="166"/>
      <c r="C1914" s="165"/>
      <c r="D1914" s="167"/>
    </row>
    <row r="1915" spans="2:4" x14ac:dyDescent="0.2">
      <c r="B1915" s="166"/>
      <c r="C1915" s="165"/>
      <c r="D1915" s="167"/>
    </row>
    <row r="1916" spans="2:4" x14ac:dyDescent="0.2">
      <c r="B1916" s="166"/>
      <c r="C1916" s="165"/>
      <c r="D1916" s="167"/>
    </row>
    <row r="1917" spans="2:4" x14ac:dyDescent="0.2">
      <c r="B1917" s="166"/>
      <c r="C1917" s="165"/>
      <c r="D1917" s="167"/>
    </row>
    <row r="1918" spans="2:4" x14ac:dyDescent="0.2">
      <c r="B1918" s="166"/>
      <c r="C1918" s="165"/>
      <c r="D1918" s="167"/>
    </row>
    <row r="1919" spans="2:4" x14ac:dyDescent="0.2">
      <c r="B1919" s="166"/>
      <c r="C1919" s="165"/>
      <c r="D1919" s="167"/>
    </row>
    <row r="1920" spans="2:4" x14ac:dyDescent="0.2">
      <c r="B1920" s="166"/>
      <c r="C1920" s="165"/>
      <c r="D1920" s="167"/>
    </row>
    <row r="1921" spans="2:4" x14ac:dyDescent="0.2">
      <c r="B1921" s="166"/>
      <c r="C1921" s="165"/>
      <c r="D1921" s="167"/>
    </row>
    <row r="1922" spans="2:4" x14ac:dyDescent="0.2">
      <c r="B1922" s="166"/>
      <c r="C1922" s="165"/>
      <c r="D1922" s="167"/>
    </row>
    <row r="1923" spans="2:4" x14ac:dyDescent="0.2">
      <c r="B1923" s="166"/>
      <c r="C1923" s="165"/>
      <c r="D1923" s="167"/>
    </row>
    <row r="1924" spans="2:4" x14ac:dyDescent="0.2">
      <c r="B1924" s="166"/>
      <c r="C1924" s="165"/>
      <c r="D1924" s="167"/>
    </row>
    <row r="1925" spans="2:4" x14ac:dyDescent="0.2">
      <c r="B1925" s="166"/>
      <c r="C1925" s="165"/>
      <c r="D1925" s="167"/>
    </row>
    <row r="1926" spans="2:4" x14ac:dyDescent="0.2">
      <c r="B1926" s="166"/>
      <c r="C1926" s="165"/>
      <c r="D1926" s="167"/>
    </row>
    <row r="1927" spans="2:4" x14ac:dyDescent="0.2">
      <c r="B1927" s="166"/>
      <c r="C1927" s="165"/>
      <c r="D1927" s="167"/>
    </row>
    <row r="1928" spans="2:4" x14ac:dyDescent="0.2">
      <c r="B1928" s="166"/>
      <c r="C1928" s="165"/>
      <c r="D1928" s="167"/>
    </row>
    <row r="1929" spans="2:4" x14ac:dyDescent="0.2">
      <c r="B1929" s="166"/>
      <c r="C1929" s="165"/>
      <c r="D1929" s="167"/>
    </row>
    <row r="1930" spans="2:4" x14ac:dyDescent="0.2">
      <c r="B1930" s="166"/>
      <c r="C1930" s="165"/>
      <c r="D1930" s="167"/>
    </row>
    <row r="1931" spans="2:4" x14ac:dyDescent="0.2">
      <c r="B1931" s="166"/>
      <c r="C1931" s="165"/>
      <c r="D1931" s="167"/>
    </row>
    <row r="1932" spans="2:4" x14ac:dyDescent="0.2">
      <c r="B1932" s="166"/>
      <c r="C1932" s="165"/>
      <c r="D1932" s="167"/>
    </row>
    <row r="1933" spans="2:4" x14ac:dyDescent="0.2">
      <c r="B1933" s="166"/>
      <c r="C1933" s="165"/>
      <c r="D1933" s="167"/>
    </row>
    <row r="1934" spans="2:4" x14ac:dyDescent="0.2">
      <c r="B1934" s="166"/>
      <c r="C1934" s="165"/>
      <c r="D1934" s="167"/>
    </row>
    <row r="1935" spans="2:4" x14ac:dyDescent="0.2">
      <c r="B1935" s="166"/>
      <c r="C1935" s="165"/>
      <c r="D1935" s="167"/>
    </row>
    <row r="1936" spans="2:4" x14ac:dyDescent="0.2">
      <c r="B1936" s="166"/>
      <c r="C1936" s="165"/>
      <c r="D1936" s="167"/>
    </row>
    <row r="1937" spans="2:4" x14ac:dyDescent="0.2">
      <c r="B1937" s="166"/>
      <c r="C1937" s="165"/>
      <c r="D1937" s="167"/>
    </row>
    <row r="1938" spans="2:4" x14ac:dyDescent="0.2">
      <c r="B1938" s="166"/>
      <c r="C1938" s="165"/>
      <c r="D1938" s="167"/>
    </row>
    <row r="1939" spans="2:4" x14ac:dyDescent="0.2">
      <c r="B1939" s="166"/>
      <c r="C1939" s="165"/>
      <c r="D1939" s="167"/>
    </row>
    <row r="1940" spans="2:4" x14ac:dyDescent="0.2">
      <c r="B1940" s="166"/>
      <c r="C1940" s="165"/>
      <c r="D1940" s="167"/>
    </row>
    <row r="1941" spans="2:4" x14ac:dyDescent="0.2">
      <c r="B1941" s="166"/>
      <c r="C1941" s="165"/>
      <c r="D1941" s="167"/>
    </row>
    <row r="1942" spans="2:4" x14ac:dyDescent="0.2">
      <c r="B1942" s="166"/>
      <c r="C1942" s="165"/>
      <c r="D1942" s="167"/>
    </row>
    <row r="1943" spans="2:4" x14ac:dyDescent="0.2">
      <c r="B1943" s="166"/>
      <c r="C1943" s="165"/>
      <c r="D1943" s="167"/>
    </row>
    <row r="1944" spans="2:4" x14ac:dyDescent="0.2">
      <c r="B1944" s="166"/>
      <c r="C1944" s="165"/>
      <c r="D1944" s="167"/>
    </row>
    <row r="1945" spans="2:4" x14ac:dyDescent="0.2">
      <c r="B1945" s="166"/>
      <c r="C1945" s="165"/>
      <c r="D1945" s="167"/>
    </row>
    <row r="1946" spans="2:4" x14ac:dyDescent="0.2">
      <c r="B1946" s="166"/>
      <c r="C1946" s="165"/>
      <c r="D1946" s="167"/>
    </row>
    <row r="1947" spans="2:4" x14ac:dyDescent="0.2">
      <c r="B1947" s="166"/>
      <c r="C1947" s="165"/>
      <c r="D1947" s="167"/>
    </row>
    <row r="1948" spans="2:4" x14ac:dyDescent="0.2">
      <c r="B1948" s="166"/>
      <c r="C1948" s="165"/>
      <c r="D1948" s="167"/>
    </row>
    <row r="1949" spans="2:4" x14ac:dyDescent="0.2">
      <c r="B1949" s="166"/>
      <c r="C1949" s="165"/>
      <c r="D1949" s="167"/>
    </row>
    <row r="1950" spans="2:4" x14ac:dyDescent="0.2">
      <c r="B1950" s="166"/>
      <c r="C1950" s="165"/>
      <c r="D1950" s="167"/>
    </row>
    <row r="1951" spans="2:4" x14ac:dyDescent="0.2">
      <c r="B1951" s="166"/>
      <c r="C1951" s="165"/>
      <c r="D1951" s="167"/>
    </row>
    <row r="1952" spans="2:4" x14ac:dyDescent="0.2">
      <c r="B1952" s="166"/>
      <c r="C1952" s="165"/>
      <c r="D1952" s="167"/>
    </row>
    <row r="1953" spans="2:4" x14ac:dyDescent="0.2">
      <c r="B1953" s="166"/>
      <c r="C1953" s="165"/>
      <c r="D1953" s="167"/>
    </row>
    <row r="1954" spans="2:4" x14ac:dyDescent="0.2">
      <c r="B1954" s="166"/>
      <c r="C1954" s="165"/>
      <c r="D1954" s="167"/>
    </row>
    <row r="1955" spans="2:4" x14ac:dyDescent="0.2">
      <c r="B1955" s="166"/>
      <c r="C1955" s="165"/>
      <c r="D1955" s="167"/>
    </row>
    <row r="1956" spans="2:4" x14ac:dyDescent="0.2">
      <c r="B1956" s="166"/>
      <c r="C1956" s="165"/>
      <c r="D1956" s="167"/>
    </row>
    <row r="1957" spans="2:4" x14ac:dyDescent="0.2">
      <c r="B1957" s="166"/>
      <c r="C1957" s="165"/>
      <c r="D1957" s="167"/>
    </row>
    <row r="1958" spans="2:4" x14ac:dyDescent="0.2">
      <c r="B1958" s="166"/>
      <c r="C1958" s="165"/>
      <c r="D1958" s="167"/>
    </row>
    <row r="1959" spans="2:4" x14ac:dyDescent="0.2">
      <c r="B1959" s="166"/>
      <c r="C1959" s="165"/>
      <c r="D1959" s="167"/>
    </row>
    <row r="1960" spans="2:4" x14ac:dyDescent="0.2">
      <c r="B1960" s="166"/>
      <c r="C1960" s="165"/>
      <c r="D1960" s="167"/>
    </row>
    <row r="1961" spans="2:4" x14ac:dyDescent="0.2">
      <c r="B1961" s="166"/>
      <c r="C1961" s="165"/>
      <c r="D1961" s="167"/>
    </row>
    <row r="1962" spans="2:4" x14ac:dyDescent="0.2">
      <c r="B1962" s="166"/>
      <c r="C1962" s="165"/>
      <c r="D1962" s="167"/>
    </row>
    <row r="1963" spans="2:4" x14ac:dyDescent="0.2">
      <c r="B1963" s="166"/>
      <c r="C1963" s="165"/>
      <c r="D1963" s="167"/>
    </row>
    <row r="1964" spans="2:4" x14ac:dyDescent="0.2">
      <c r="B1964" s="166"/>
      <c r="C1964" s="165"/>
      <c r="D1964" s="167"/>
    </row>
    <row r="1965" spans="2:4" x14ac:dyDescent="0.2">
      <c r="B1965" s="166"/>
      <c r="C1965" s="165"/>
      <c r="D1965" s="167"/>
    </row>
    <row r="1966" spans="2:4" x14ac:dyDescent="0.2">
      <c r="B1966" s="166"/>
      <c r="C1966" s="165"/>
      <c r="D1966" s="167"/>
    </row>
    <row r="1967" spans="2:4" x14ac:dyDescent="0.2">
      <c r="B1967" s="166"/>
      <c r="C1967" s="165"/>
      <c r="D1967" s="167"/>
    </row>
    <row r="1968" spans="2:4" x14ac:dyDescent="0.2">
      <c r="B1968" s="166"/>
      <c r="C1968" s="165"/>
      <c r="D1968" s="167"/>
    </row>
    <row r="1969" spans="2:4" x14ac:dyDescent="0.2">
      <c r="B1969" s="166"/>
      <c r="C1969" s="165"/>
      <c r="D1969" s="167"/>
    </row>
    <row r="1970" spans="2:4" x14ac:dyDescent="0.2">
      <c r="B1970" s="166"/>
      <c r="C1970" s="165"/>
      <c r="D1970" s="167"/>
    </row>
    <row r="1971" spans="2:4" x14ac:dyDescent="0.2">
      <c r="B1971" s="166"/>
      <c r="C1971" s="165"/>
      <c r="D1971" s="167"/>
    </row>
    <row r="1972" spans="2:4" x14ac:dyDescent="0.2">
      <c r="B1972" s="166"/>
      <c r="C1972" s="165"/>
      <c r="D1972" s="167"/>
    </row>
    <row r="1973" spans="2:4" x14ac:dyDescent="0.2">
      <c r="B1973" s="166"/>
      <c r="C1973" s="165"/>
      <c r="D1973" s="167"/>
    </row>
    <row r="1974" spans="2:4" x14ac:dyDescent="0.2">
      <c r="B1974" s="166"/>
      <c r="C1974" s="165"/>
      <c r="D1974" s="167"/>
    </row>
    <row r="1975" spans="2:4" x14ac:dyDescent="0.2">
      <c r="B1975" s="166"/>
      <c r="C1975" s="165"/>
      <c r="D1975" s="167"/>
    </row>
    <row r="1976" spans="2:4" x14ac:dyDescent="0.2">
      <c r="B1976" s="166"/>
      <c r="C1976" s="165"/>
      <c r="D1976" s="167"/>
    </row>
    <row r="1977" spans="2:4" x14ac:dyDescent="0.2">
      <c r="B1977" s="166"/>
      <c r="C1977" s="165"/>
      <c r="D1977" s="167"/>
    </row>
    <row r="1978" spans="2:4" x14ac:dyDescent="0.2">
      <c r="B1978" s="166"/>
      <c r="C1978" s="165"/>
      <c r="D1978" s="167"/>
    </row>
    <row r="1979" spans="2:4" x14ac:dyDescent="0.2">
      <c r="B1979" s="166"/>
      <c r="C1979" s="165"/>
      <c r="D1979" s="167"/>
    </row>
    <row r="1980" spans="2:4" x14ac:dyDescent="0.2">
      <c r="B1980" s="166"/>
      <c r="C1980" s="165"/>
      <c r="D1980" s="167"/>
    </row>
    <row r="1981" spans="2:4" x14ac:dyDescent="0.2">
      <c r="B1981" s="166"/>
      <c r="C1981" s="165"/>
      <c r="D1981" s="167"/>
    </row>
    <row r="1982" spans="2:4" x14ac:dyDescent="0.2">
      <c r="B1982" s="166"/>
      <c r="C1982" s="165"/>
      <c r="D1982" s="167"/>
    </row>
    <row r="1983" spans="2:4" x14ac:dyDescent="0.2">
      <c r="B1983" s="166"/>
      <c r="C1983" s="165"/>
      <c r="D1983" s="167"/>
    </row>
    <row r="1984" spans="2:4" x14ac:dyDescent="0.2">
      <c r="B1984" s="166"/>
      <c r="C1984" s="165"/>
      <c r="D1984" s="167"/>
    </row>
    <row r="1985" spans="2:4" x14ac:dyDescent="0.2">
      <c r="B1985" s="166"/>
      <c r="C1985" s="165"/>
      <c r="D1985" s="167"/>
    </row>
    <row r="1986" spans="2:4" x14ac:dyDescent="0.2">
      <c r="B1986" s="166"/>
      <c r="C1986" s="165"/>
      <c r="D1986" s="167"/>
    </row>
    <row r="1987" spans="2:4" x14ac:dyDescent="0.2">
      <c r="B1987" s="166"/>
      <c r="C1987" s="165"/>
      <c r="D1987" s="167"/>
    </row>
    <row r="1988" spans="2:4" x14ac:dyDescent="0.2">
      <c r="B1988" s="166"/>
      <c r="C1988" s="165"/>
      <c r="D1988" s="167"/>
    </row>
    <row r="1989" spans="2:4" x14ac:dyDescent="0.2">
      <c r="B1989" s="166"/>
      <c r="C1989" s="165"/>
      <c r="D1989" s="167"/>
    </row>
    <row r="1990" spans="2:4" x14ac:dyDescent="0.2">
      <c r="B1990" s="166"/>
      <c r="C1990" s="165"/>
      <c r="D1990" s="167"/>
    </row>
    <row r="1991" spans="2:4" x14ac:dyDescent="0.2">
      <c r="B1991" s="166"/>
      <c r="C1991" s="165"/>
      <c r="D1991" s="167"/>
    </row>
    <row r="1992" spans="2:4" x14ac:dyDescent="0.2">
      <c r="B1992" s="166"/>
      <c r="C1992" s="165"/>
      <c r="D1992" s="167"/>
    </row>
    <row r="1993" spans="2:4" x14ac:dyDescent="0.2">
      <c r="B1993" s="166"/>
      <c r="C1993" s="165"/>
      <c r="D1993" s="167"/>
    </row>
    <row r="1994" spans="2:4" x14ac:dyDescent="0.2">
      <c r="B1994" s="166"/>
      <c r="C1994" s="165"/>
      <c r="D1994" s="167"/>
    </row>
    <row r="1995" spans="2:4" x14ac:dyDescent="0.2">
      <c r="B1995" s="166"/>
      <c r="C1995" s="165"/>
      <c r="D1995" s="167"/>
    </row>
    <row r="1996" spans="2:4" x14ac:dyDescent="0.2">
      <c r="B1996" s="166"/>
      <c r="C1996" s="165"/>
      <c r="D1996" s="167"/>
    </row>
    <row r="1997" spans="2:4" x14ac:dyDescent="0.2">
      <c r="B1997" s="166"/>
      <c r="C1997" s="165"/>
      <c r="D1997" s="167"/>
    </row>
    <row r="1998" spans="2:4" x14ac:dyDescent="0.2">
      <c r="B1998" s="166"/>
      <c r="C1998" s="165"/>
      <c r="D1998" s="167"/>
    </row>
    <row r="1999" spans="2:4" x14ac:dyDescent="0.2">
      <c r="B1999" s="166"/>
      <c r="C1999" s="165"/>
      <c r="D1999" s="167"/>
    </row>
    <row r="2000" spans="2:4" x14ac:dyDescent="0.2">
      <c r="B2000" s="166"/>
      <c r="C2000" s="165"/>
      <c r="D2000" s="167"/>
    </row>
    <row r="2001" spans="2:4" x14ac:dyDescent="0.2">
      <c r="B2001" s="166"/>
      <c r="C2001" s="165"/>
      <c r="D2001" s="167"/>
    </row>
    <row r="2002" spans="2:4" x14ac:dyDescent="0.2">
      <c r="B2002" s="166"/>
      <c r="C2002" s="165"/>
      <c r="D2002" s="167"/>
    </row>
    <row r="2003" spans="2:4" x14ac:dyDescent="0.2">
      <c r="B2003" s="166"/>
      <c r="C2003" s="165"/>
      <c r="D2003" s="167"/>
    </row>
    <row r="2004" spans="2:4" x14ac:dyDescent="0.2">
      <c r="B2004" s="166"/>
      <c r="C2004" s="165"/>
      <c r="D2004" s="167"/>
    </row>
    <row r="2005" spans="2:4" x14ac:dyDescent="0.2">
      <c r="B2005" s="166"/>
      <c r="C2005" s="165"/>
      <c r="D2005" s="167"/>
    </row>
    <row r="2006" spans="2:4" x14ac:dyDescent="0.2">
      <c r="B2006" s="166"/>
      <c r="C2006" s="165"/>
      <c r="D2006" s="167"/>
    </row>
    <row r="2007" spans="2:4" x14ac:dyDescent="0.2">
      <c r="B2007" s="166"/>
      <c r="C2007" s="165"/>
      <c r="D2007" s="167"/>
    </row>
    <row r="2008" spans="2:4" x14ac:dyDescent="0.2">
      <c r="B2008" s="166"/>
      <c r="C2008" s="165"/>
      <c r="D2008" s="167"/>
    </row>
    <row r="2009" spans="2:4" x14ac:dyDescent="0.2">
      <c r="B2009" s="166"/>
      <c r="C2009" s="165"/>
      <c r="D2009" s="167"/>
    </row>
    <row r="2010" spans="2:4" x14ac:dyDescent="0.2">
      <c r="B2010" s="166"/>
      <c r="C2010" s="165"/>
      <c r="D2010" s="167"/>
    </row>
    <row r="2011" spans="2:4" x14ac:dyDescent="0.2">
      <c r="B2011" s="166"/>
      <c r="C2011" s="165"/>
      <c r="D2011" s="167"/>
    </row>
    <row r="2012" spans="2:4" x14ac:dyDescent="0.2">
      <c r="B2012" s="166"/>
      <c r="C2012" s="165"/>
      <c r="D2012" s="167"/>
    </row>
    <row r="2013" spans="2:4" x14ac:dyDescent="0.2">
      <c r="B2013" s="166"/>
      <c r="C2013" s="165"/>
      <c r="D2013" s="167"/>
    </row>
    <row r="2014" spans="2:4" x14ac:dyDescent="0.2">
      <c r="B2014" s="166"/>
      <c r="C2014" s="165"/>
      <c r="D2014" s="167"/>
    </row>
    <row r="2015" spans="2:4" x14ac:dyDescent="0.2">
      <c r="B2015" s="166"/>
      <c r="C2015" s="165"/>
      <c r="D2015" s="167"/>
    </row>
    <row r="2016" spans="2:4" x14ac:dyDescent="0.2">
      <c r="B2016" s="166"/>
      <c r="C2016" s="165"/>
      <c r="D2016" s="167"/>
    </row>
    <row r="2017" spans="2:4" x14ac:dyDescent="0.2">
      <c r="B2017" s="166"/>
      <c r="C2017" s="165"/>
      <c r="D2017" s="167"/>
    </row>
    <row r="2018" spans="2:4" x14ac:dyDescent="0.2">
      <c r="B2018" s="166"/>
      <c r="C2018" s="165"/>
      <c r="D2018" s="167"/>
    </row>
    <row r="2019" spans="2:4" x14ac:dyDescent="0.2">
      <c r="B2019" s="166"/>
      <c r="C2019" s="165"/>
      <c r="D2019" s="167"/>
    </row>
    <row r="2020" spans="2:4" x14ac:dyDescent="0.2">
      <c r="B2020" s="166"/>
      <c r="C2020" s="165"/>
      <c r="D2020" s="167"/>
    </row>
    <row r="2021" spans="2:4" x14ac:dyDescent="0.2">
      <c r="B2021" s="166"/>
      <c r="C2021" s="165"/>
      <c r="D2021" s="167"/>
    </row>
    <row r="2022" spans="2:4" x14ac:dyDescent="0.2">
      <c r="B2022" s="166"/>
      <c r="C2022" s="165"/>
      <c r="D2022" s="167"/>
    </row>
    <row r="2023" spans="2:4" x14ac:dyDescent="0.2">
      <c r="B2023" s="166"/>
      <c r="C2023" s="165"/>
      <c r="D2023" s="167"/>
    </row>
    <row r="2024" spans="2:4" x14ac:dyDescent="0.2">
      <c r="B2024" s="166"/>
      <c r="C2024" s="165"/>
      <c r="D2024" s="167"/>
    </row>
    <row r="2025" spans="2:4" x14ac:dyDescent="0.2">
      <c r="B2025" s="166"/>
      <c r="C2025" s="165"/>
      <c r="D2025" s="167"/>
    </row>
    <row r="2026" spans="2:4" x14ac:dyDescent="0.2">
      <c r="B2026" s="166"/>
      <c r="C2026" s="165"/>
      <c r="D2026" s="167"/>
    </row>
    <row r="2027" spans="2:4" x14ac:dyDescent="0.2">
      <c r="B2027" s="166"/>
      <c r="C2027" s="165"/>
      <c r="D2027" s="167"/>
    </row>
    <row r="2028" spans="2:4" x14ac:dyDescent="0.2">
      <c r="B2028" s="166"/>
      <c r="C2028" s="165"/>
      <c r="D2028" s="167"/>
    </row>
    <row r="2029" spans="2:4" x14ac:dyDescent="0.2">
      <c r="B2029" s="166"/>
      <c r="C2029" s="165"/>
      <c r="D2029" s="167"/>
    </row>
    <row r="2030" spans="2:4" x14ac:dyDescent="0.2">
      <c r="B2030" s="166"/>
      <c r="C2030" s="165"/>
      <c r="D2030" s="167"/>
    </row>
    <row r="2031" spans="2:4" x14ac:dyDescent="0.2">
      <c r="B2031" s="166"/>
      <c r="C2031" s="165"/>
      <c r="D2031" s="167"/>
    </row>
    <row r="2032" spans="2:4" x14ac:dyDescent="0.2">
      <c r="B2032" s="166"/>
      <c r="C2032" s="165"/>
      <c r="D2032" s="167"/>
    </row>
    <row r="2033" spans="2:4" x14ac:dyDescent="0.2">
      <c r="B2033" s="166"/>
      <c r="C2033" s="165"/>
      <c r="D2033" s="167"/>
    </row>
    <row r="2034" spans="2:4" x14ac:dyDescent="0.2">
      <c r="B2034" s="166"/>
      <c r="C2034" s="165"/>
      <c r="D2034" s="167"/>
    </row>
    <row r="2035" spans="2:4" x14ac:dyDescent="0.2">
      <c r="B2035" s="166"/>
      <c r="C2035" s="165"/>
      <c r="D2035" s="167"/>
    </row>
    <row r="2036" spans="2:4" x14ac:dyDescent="0.2">
      <c r="B2036" s="166"/>
      <c r="C2036" s="165"/>
      <c r="D2036" s="167"/>
    </row>
    <row r="2037" spans="2:4" x14ac:dyDescent="0.2">
      <c r="B2037" s="166"/>
      <c r="C2037" s="165"/>
      <c r="D2037" s="167"/>
    </row>
    <row r="2038" spans="2:4" x14ac:dyDescent="0.2">
      <c r="B2038" s="166"/>
      <c r="C2038" s="165"/>
      <c r="D2038" s="167"/>
    </row>
    <row r="2039" spans="2:4" x14ac:dyDescent="0.2">
      <c r="B2039" s="166"/>
      <c r="C2039" s="165"/>
      <c r="D2039" s="167"/>
    </row>
    <row r="2040" spans="2:4" x14ac:dyDescent="0.2">
      <c r="B2040" s="166"/>
      <c r="C2040" s="165"/>
      <c r="D2040" s="167"/>
    </row>
    <row r="2041" spans="2:4" x14ac:dyDescent="0.2">
      <c r="B2041" s="166"/>
      <c r="C2041" s="165"/>
      <c r="D2041" s="167"/>
    </row>
    <row r="2042" spans="2:4" x14ac:dyDescent="0.2">
      <c r="B2042" s="166"/>
      <c r="C2042" s="165"/>
      <c r="D2042" s="167"/>
    </row>
    <row r="2043" spans="2:4" x14ac:dyDescent="0.2">
      <c r="B2043" s="166"/>
      <c r="C2043" s="165"/>
      <c r="D2043" s="167"/>
    </row>
    <row r="2044" spans="2:4" x14ac:dyDescent="0.2">
      <c r="B2044" s="166"/>
      <c r="C2044" s="165"/>
      <c r="D2044" s="167"/>
    </row>
    <row r="2045" spans="2:4" x14ac:dyDescent="0.2">
      <c r="B2045" s="166"/>
      <c r="C2045" s="165"/>
      <c r="D2045" s="167"/>
    </row>
    <row r="2046" spans="2:4" x14ac:dyDescent="0.2">
      <c r="B2046" s="166"/>
      <c r="C2046" s="165"/>
      <c r="D2046" s="167"/>
    </row>
    <row r="2047" spans="2:4" x14ac:dyDescent="0.2">
      <c r="B2047" s="166"/>
      <c r="C2047" s="165"/>
      <c r="D2047" s="167"/>
    </row>
    <row r="2048" spans="2:4" x14ac:dyDescent="0.2">
      <c r="B2048" s="166"/>
      <c r="C2048" s="165"/>
      <c r="D2048" s="167"/>
    </row>
    <row r="2049" spans="2:4" x14ac:dyDescent="0.2">
      <c r="B2049" s="166"/>
      <c r="C2049" s="165"/>
      <c r="D2049" s="167"/>
    </row>
    <row r="2050" spans="2:4" x14ac:dyDescent="0.2">
      <c r="B2050" s="166"/>
      <c r="C2050" s="165"/>
      <c r="D2050" s="167"/>
    </row>
    <row r="2051" spans="2:4" x14ac:dyDescent="0.2">
      <c r="B2051" s="166"/>
      <c r="C2051" s="165"/>
      <c r="D2051" s="167"/>
    </row>
    <row r="2052" spans="2:4" x14ac:dyDescent="0.2">
      <c r="B2052" s="166"/>
      <c r="C2052" s="165"/>
      <c r="D2052" s="167"/>
    </row>
    <row r="2053" spans="2:4" x14ac:dyDescent="0.2">
      <c r="B2053" s="166"/>
      <c r="C2053" s="165"/>
      <c r="D2053" s="167"/>
    </row>
    <row r="2054" spans="2:4" x14ac:dyDescent="0.2">
      <c r="B2054" s="166"/>
      <c r="C2054" s="165"/>
      <c r="D2054" s="167"/>
    </row>
    <row r="2055" spans="2:4" x14ac:dyDescent="0.2">
      <c r="B2055" s="166"/>
      <c r="C2055" s="165"/>
      <c r="D2055" s="167"/>
    </row>
    <row r="2056" spans="2:4" x14ac:dyDescent="0.2">
      <c r="B2056" s="166"/>
      <c r="C2056" s="165"/>
      <c r="D2056" s="167"/>
    </row>
    <row r="2057" spans="2:4" x14ac:dyDescent="0.2">
      <c r="B2057" s="166"/>
      <c r="C2057" s="165"/>
      <c r="D2057" s="167"/>
    </row>
    <row r="2058" spans="2:4" x14ac:dyDescent="0.2">
      <c r="B2058" s="166"/>
      <c r="C2058" s="165"/>
      <c r="D2058" s="167"/>
    </row>
    <row r="2059" spans="2:4" x14ac:dyDescent="0.2">
      <c r="B2059" s="166"/>
      <c r="C2059" s="165"/>
      <c r="D2059" s="167"/>
    </row>
    <row r="2060" spans="2:4" x14ac:dyDescent="0.2">
      <c r="B2060" s="166"/>
      <c r="C2060" s="165"/>
      <c r="D2060" s="167"/>
    </row>
    <row r="2061" spans="2:4" x14ac:dyDescent="0.2">
      <c r="B2061" s="166"/>
      <c r="C2061" s="165"/>
      <c r="D2061" s="167"/>
    </row>
    <row r="2062" spans="2:4" x14ac:dyDescent="0.2">
      <c r="B2062" s="166"/>
      <c r="C2062" s="165"/>
      <c r="D2062" s="167"/>
    </row>
    <row r="2063" spans="2:4" x14ac:dyDescent="0.2">
      <c r="B2063" s="166"/>
      <c r="C2063" s="165"/>
      <c r="D2063" s="167"/>
    </row>
    <row r="2064" spans="2:4" x14ac:dyDescent="0.2">
      <c r="B2064" s="166"/>
      <c r="C2064" s="165"/>
      <c r="D2064" s="167"/>
    </row>
    <row r="2065" spans="2:4" x14ac:dyDescent="0.2">
      <c r="B2065" s="166"/>
      <c r="C2065" s="165"/>
      <c r="D2065" s="167"/>
    </row>
    <row r="2066" spans="2:4" x14ac:dyDescent="0.2">
      <c r="B2066" s="166"/>
      <c r="C2066" s="165"/>
      <c r="D2066" s="167"/>
    </row>
    <row r="2067" spans="2:4" x14ac:dyDescent="0.2">
      <c r="B2067" s="166"/>
      <c r="C2067" s="165"/>
      <c r="D2067" s="167"/>
    </row>
    <row r="2068" spans="2:4" x14ac:dyDescent="0.2">
      <c r="B2068" s="166"/>
      <c r="C2068" s="165"/>
      <c r="D2068" s="167"/>
    </row>
    <row r="2069" spans="2:4" x14ac:dyDescent="0.2">
      <c r="B2069" s="166"/>
      <c r="C2069" s="165"/>
      <c r="D2069" s="167"/>
    </row>
    <row r="2070" spans="2:4" x14ac:dyDescent="0.2">
      <c r="B2070" s="166"/>
      <c r="C2070" s="165"/>
      <c r="D2070" s="167"/>
    </row>
    <row r="2071" spans="2:4" x14ac:dyDescent="0.2">
      <c r="B2071" s="166"/>
      <c r="C2071" s="165"/>
      <c r="D2071" s="167"/>
    </row>
    <row r="2072" spans="2:4" x14ac:dyDescent="0.2">
      <c r="B2072" s="166"/>
      <c r="C2072" s="165"/>
      <c r="D2072" s="167"/>
    </row>
    <row r="2073" spans="2:4" x14ac:dyDescent="0.2">
      <c r="B2073" s="166"/>
      <c r="C2073" s="165"/>
      <c r="D2073" s="167"/>
    </row>
    <row r="2074" spans="2:4" x14ac:dyDescent="0.2">
      <c r="B2074" s="166"/>
      <c r="C2074" s="165"/>
      <c r="D2074" s="167"/>
    </row>
    <row r="2075" spans="2:4" x14ac:dyDescent="0.2">
      <c r="B2075" s="166"/>
      <c r="C2075" s="165"/>
      <c r="D2075" s="167"/>
    </row>
    <row r="2076" spans="2:4" x14ac:dyDescent="0.2">
      <c r="B2076" s="166"/>
      <c r="C2076" s="165"/>
      <c r="D2076" s="167"/>
    </row>
    <row r="2077" spans="2:4" x14ac:dyDescent="0.2">
      <c r="B2077" s="166"/>
      <c r="C2077" s="165"/>
      <c r="D2077" s="167"/>
    </row>
    <row r="2078" spans="2:4" x14ac:dyDescent="0.2">
      <c r="B2078" s="166"/>
      <c r="C2078" s="165"/>
      <c r="D2078" s="167"/>
    </row>
    <row r="2079" spans="2:4" x14ac:dyDescent="0.2">
      <c r="B2079" s="166"/>
      <c r="C2079" s="165"/>
      <c r="D2079" s="167"/>
    </row>
    <row r="2080" spans="2:4" x14ac:dyDescent="0.2">
      <c r="B2080" s="166"/>
      <c r="C2080" s="165"/>
      <c r="D2080" s="167"/>
    </row>
    <row r="2081" spans="2:4" x14ac:dyDescent="0.2">
      <c r="B2081" s="166"/>
      <c r="C2081" s="165"/>
      <c r="D2081" s="167"/>
    </row>
    <row r="2082" spans="2:4" x14ac:dyDescent="0.2">
      <c r="B2082" s="166"/>
      <c r="C2082" s="165"/>
      <c r="D2082" s="167"/>
    </row>
    <row r="2083" spans="2:4" x14ac:dyDescent="0.2">
      <c r="B2083" s="166"/>
      <c r="C2083" s="165"/>
      <c r="D2083" s="167"/>
    </row>
    <row r="2084" spans="2:4" x14ac:dyDescent="0.2">
      <c r="B2084" s="166"/>
      <c r="C2084" s="165"/>
      <c r="D2084" s="167"/>
    </row>
    <row r="2085" spans="2:4" x14ac:dyDescent="0.2">
      <c r="B2085" s="166"/>
      <c r="C2085" s="165"/>
      <c r="D2085" s="167"/>
    </row>
    <row r="2086" spans="2:4" x14ac:dyDescent="0.2">
      <c r="B2086" s="166"/>
      <c r="C2086" s="165"/>
      <c r="D2086" s="167"/>
    </row>
    <row r="2087" spans="2:4" x14ac:dyDescent="0.2">
      <c r="B2087" s="166"/>
      <c r="C2087" s="165"/>
      <c r="D2087" s="167"/>
    </row>
    <row r="2088" spans="2:4" x14ac:dyDescent="0.2">
      <c r="B2088" s="166"/>
      <c r="C2088" s="165"/>
      <c r="D2088" s="167"/>
    </row>
    <row r="2089" spans="2:4" x14ac:dyDescent="0.2">
      <c r="B2089" s="166"/>
      <c r="C2089" s="165"/>
      <c r="D2089" s="167"/>
    </row>
    <row r="2090" spans="2:4" x14ac:dyDescent="0.2">
      <c r="B2090" s="166"/>
      <c r="C2090" s="165"/>
      <c r="D2090" s="167"/>
    </row>
    <row r="2091" spans="2:4" x14ac:dyDescent="0.2">
      <c r="B2091" s="166"/>
      <c r="C2091" s="165"/>
      <c r="D2091" s="167"/>
    </row>
    <row r="2092" spans="2:4" x14ac:dyDescent="0.2">
      <c r="B2092" s="166"/>
      <c r="C2092" s="165"/>
      <c r="D2092" s="167"/>
    </row>
    <row r="2093" spans="2:4" x14ac:dyDescent="0.2">
      <c r="B2093" s="166"/>
      <c r="C2093" s="165"/>
      <c r="D2093" s="167"/>
    </row>
    <row r="2094" spans="2:4" x14ac:dyDescent="0.2">
      <c r="B2094" s="166"/>
      <c r="C2094" s="165"/>
      <c r="D2094" s="167"/>
    </row>
    <row r="2095" spans="2:4" x14ac:dyDescent="0.2">
      <c r="B2095" s="166"/>
      <c r="C2095" s="165"/>
      <c r="D2095" s="167"/>
    </row>
    <row r="2096" spans="2:4" x14ac:dyDescent="0.2">
      <c r="B2096" s="166"/>
      <c r="C2096" s="165"/>
      <c r="D2096" s="167"/>
    </row>
    <row r="2097" spans="2:4" x14ac:dyDescent="0.2">
      <c r="B2097" s="166"/>
      <c r="C2097" s="165"/>
      <c r="D2097" s="167"/>
    </row>
    <row r="2098" spans="2:4" x14ac:dyDescent="0.2">
      <c r="B2098" s="166"/>
      <c r="C2098" s="165"/>
      <c r="D2098" s="167"/>
    </row>
    <row r="2099" spans="2:4" x14ac:dyDescent="0.2">
      <c r="B2099" s="166"/>
      <c r="C2099" s="165"/>
      <c r="D2099" s="167"/>
    </row>
    <row r="2100" spans="2:4" x14ac:dyDescent="0.2">
      <c r="B2100" s="166"/>
      <c r="C2100" s="165"/>
      <c r="D2100" s="167"/>
    </row>
    <row r="2101" spans="2:4" x14ac:dyDescent="0.2">
      <c r="B2101" s="166"/>
      <c r="C2101" s="165"/>
      <c r="D2101" s="167"/>
    </row>
    <row r="2102" spans="2:4" x14ac:dyDescent="0.2">
      <c r="B2102" s="166"/>
      <c r="C2102" s="165"/>
      <c r="D2102" s="167"/>
    </row>
    <row r="2103" spans="2:4" x14ac:dyDescent="0.2">
      <c r="B2103" s="166"/>
      <c r="C2103" s="165"/>
      <c r="D2103" s="167"/>
    </row>
    <row r="2104" spans="2:4" x14ac:dyDescent="0.2">
      <c r="B2104" s="166"/>
      <c r="C2104" s="165"/>
      <c r="D2104" s="167"/>
    </row>
    <row r="2105" spans="2:4" x14ac:dyDescent="0.2">
      <c r="B2105" s="166"/>
      <c r="C2105" s="165"/>
      <c r="D2105" s="167"/>
    </row>
    <row r="2106" spans="2:4" x14ac:dyDescent="0.2">
      <c r="B2106" s="166"/>
      <c r="C2106" s="165"/>
      <c r="D2106" s="167"/>
    </row>
    <row r="2107" spans="2:4" x14ac:dyDescent="0.2">
      <c r="B2107" s="166"/>
      <c r="C2107" s="165"/>
      <c r="D2107" s="167"/>
    </row>
    <row r="2108" spans="2:4" x14ac:dyDescent="0.2">
      <c r="B2108" s="166"/>
      <c r="C2108" s="165"/>
      <c r="D2108" s="167"/>
    </row>
    <row r="2109" spans="2:4" x14ac:dyDescent="0.2">
      <c r="B2109" s="166"/>
      <c r="C2109" s="165"/>
      <c r="D2109" s="167"/>
    </row>
    <row r="2110" spans="2:4" x14ac:dyDescent="0.2">
      <c r="B2110" s="166"/>
      <c r="C2110" s="165"/>
      <c r="D2110" s="167"/>
    </row>
    <row r="2111" spans="2:4" x14ac:dyDescent="0.2">
      <c r="B2111" s="166"/>
      <c r="C2111" s="165"/>
      <c r="D2111" s="167"/>
    </row>
    <row r="2112" spans="2:4" x14ac:dyDescent="0.2">
      <c r="B2112" s="166"/>
      <c r="C2112" s="165"/>
      <c r="D2112" s="167"/>
    </row>
    <row r="2113" spans="2:4" x14ac:dyDescent="0.2">
      <c r="B2113" s="166"/>
      <c r="C2113" s="165"/>
      <c r="D2113" s="167"/>
    </row>
    <row r="2114" spans="2:4" x14ac:dyDescent="0.2">
      <c r="B2114" s="166"/>
      <c r="C2114" s="165"/>
      <c r="D2114" s="167"/>
    </row>
    <row r="2115" spans="2:4" x14ac:dyDescent="0.2">
      <c r="B2115" s="166"/>
      <c r="C2115" s="165"/>
      <c r="D2115" s="167"/>
    </row>
    <row r="2116" spans="2:4" x14ac:dyDescent="0.2">
      <c r="B2116" s="166"/>
      <c r="C2116" s="165"/>
      <c r="D2116" s="167"/>
    </row>
    <row r="2117" spans="2:4" x14ac:dyDescent="0.2">
      <c r="B2117" s="166"/>
      <c r="C2117" s="165"/>
      <c r="D2117" s="167"/>
    </row>
    <row r="2118" spans="2:4" x14ac:dyDescent="0.2">
      <c r="B2118" s="166"/>
      <c r="C2118" s="165"/>
      <c r="D2118" s="167"/>
    </row>
    <row r="2119" spans="2:4" x14ac:dyDescent="0.2">
      <c r="B2119" s="166"/>
      <c r="C2119" s="165"/>
      <c r="D2119" s="167"/>
    </row>
    <row r="2120" spans="2:4" x14ac:dyDescent="0.2">
      <c r="B2120" s="166"/>
      <c r="C2120" s="165"/>
      <c r="D2120" s="167"/>
    </row>
    <row r="2121" spans="2:4" x14ac:dyDescent="0.2">
      <c r="B2121" s="166"/>
      <c r="C2121" s="165"/>
      <c r="D2121" s="167"/>
    </row>
    <row r="2122" spans="2:4" x14ac:dyDescent="0.2">
      <c r="B2122" s="166"/>
      <c r="C2122" s="165"/>
      <c r="D2122" s="167"/>
    </row>
    <row r="2123" spans="2:4" x14ac:dyDescent="0.2">
      <c r="B2123" s="166"/>
      <c r="C2123" s="165"/>
      <c r="D2123" s="167"/>
    </row>
    <row r="2124" spans="2:4" x14ac:dyDescent="0.2">
      <c r="B2124" s="166"/>
      <c r="C2124" s="165"/>
      <c r="D2124" s="167"/>
    </row>
    <row r="2125" spans="2:4" x14ac:dyDescent="0.2">
      <c r="B2125" s="166"/>
      <c r="C2125" s="165"/>
      <c r="D2125" s="167"/>
    </row>
    <row r="2126" spans="2:4" x14ac:dyDescent="0.2">
      <c r="B2126" s="166"/>
      <c r="C2126" s="165"/>
      <c r="D2126" s="167"/>
    </row>
    <row r="2127" spans="2:4" x14ac:dyDescent="0.2">
      <c r="B2127" s="166"/>
      <c r="C2127" s="165"/>
      <c r="D2127" s="167"/>
    </row>
    <row r="2128" spans="2:4" x14ac:dyDescent="0.2">
      <c r="B2128" s="166"/>
      <c r="C2128" s="165"/>
      <c r="D2128" s="167"/>
    </row>
    <row r="2129" spans="2:4" x14ac:dyDescent="0.2">
      <c r="B2129" s="166"/>
      <c r="C2129" s="165"/>
      <c r="D2129" s="167"/>
    </row>
    <row r="2130" spans="2:4" x14ac:dyDescent="0.2">
      <c r="B2130" s="166"/>
      <c r="C2130" s="165"/>
      <c r="D2130" s="167"/>
    </row>
    <row r="2131" spans="2:4" x14ac:dyDescent="0.2">
      <c r="B2131" s="166"/>
      <c r="C2131" s="165"/>
      <c r="D2131" s="167"/>
    </row>
    <row r="2132" spans="2:4" x14ac:dyDescent="0.2">
      <c r="B2132" s="166"/>
      <c r="C2132" s="165"/>
      <c r="D2132" s="167"/>
    </row>
    <row r="2133" spans="2:4" x14ac:dyDescent="0.2">
      <c r="B2133" s="166"/>
      <c r="C2133" s="165"/>
      <c r="D2133" s="167"/>
    </row>
    <row r="2134" spans="2:4" x14ac:dyDescent="0.2">
      <c r="B2134" s="166"/>
      <c r="C2134" s="165"/>
      <c r="D2134" s="167"/>
    </row>
    <row r="2135" spans="2:4" x14ac:dyDescent="0.2">
      <c r="B2135" s="166"/>
      <c r="C2135" s="165"/>
      <c r="D2135" s="167"/>
    </row>
    <row r="2136" spans="2:4" x14ac:dyDescent="0.2">
      <c r="B2136" s="166"/>
      <c r="C2136" s="165"/>
      <c r="D2136" s="167"/>
    </row>
    <row r="2137" spans="2:4" x14ac:dyDescent="0.2">
      <c r="B2137" s="166"/>
      <c r="C2137" s="165"/>
      <c r="D2137" s="167"/>
    </row>
    <row r="2138" spans="2:4" x14ac:dyDescent="0.2">
      <c r="B2138" s="166"/>
      <c r="C2138" s="165"/>
      <c r="D2138" s="167"/>
    </row>
    <row r="2139" spans="2:4" x14ac:dyDescent="0.2">
      <c r="B2139" s="166"/>
      <c r="C2139" s="165"/>
      <c r="D2139" s="167"/>
    </row>
    <row r="2140" spans="2:4" x14ac:dyDescent="0.2">
      <c r="B2140" s="166"/>
      <c r="C2140" s="165"/>
      <c r="D2140" s="167"/>
    </row>
    <row r="2141" spans="2:4" x14ac:dyDescent="0.2">
      <c r="B2141" s="166"/>
      <c r="C2141" s="165"/>
      <c r="D2141" s="167"/>
    </row>
    <row r="2142" spans="2:4" x14ac:dyDescent="0.2">
      <c r="B2142" s="166"/>
      <c r="C2142" s="165"/>
      <c r="D2142" s="167"/>
    </row>
    <row r="2143" spans="2:4" x14ac:dyDescent="0.2">
      <c r="B2143" s="166"/>
      <c r="C2143" s="165"/>
      <c r="D2143" s="167"/>
    </row>
    <row r="2144" spans="2:4" x14ac:dyDescent="0.2">
      <c r="B2144" s="166"/>
      <c r="C2144" s="165"/>
      <c r="D2144" s="167"/>
    </row>
    <row r="2145" spans="2:4" x14ac:dyDescent="0.2">
      <c r="B2145" s="166"/>
      <c r="C2145" s="165"/>
      <c r="D2145" s="167"/>
    </row>
    <row r="2146" spans="2:4" x14ac:dyDescent="0.2">
      <c r="B2146" s="166"/>
      <c r="C2146" s="165"/>
      <c r="D2146" s="167"/>
    </row>
    <row r="2147" spans="2:4" x14ac:dyDescent="0.2">
      <c r="B2147" s="166"/>
      <c r="C2147" s="165"/>
      <c r="D2147" s="167"/>
    </row>
    <row r="2148" spans="2:4" x14ac:dyDescent="0.2">
      <c r="B2148" s="166"/>
      <c r="C2148" s="165"/>
      <c r="D2148" s="167"/>
    </row>
    <row r="2149" spans="2:4" x14ac:dyDescent="0.2">
      <c r="B2149" s="166"/>
      <c r="C2149" s="165"/>
      <c r="D2149" s="167"/>
    </row>
    <row r="2150" spans="2:4" x14ac:dyDescent="0.2">
      <c r="B2150" s="166"/>
      <c r="C2150" s="165"/>
      <c r="D2150" s="167"/>
    </row>
    <row r="2151" spans="2:4" x14ac:dyDescent="0.2">
      <c r="B2151" s="166"/>
      <c r="C2151" s="165"/>
      <c r="D2151" s="167"/>
    </row>
    <row r="2152" spans="2:4" x14ac:dyDescent="0.2">
      <c r="B2152" s="166"/>
      <c r="C2152" s="165"/>
      <c r="D2152" s="167"/>
    </row>
    <row r="2153" spans="2:4" x14ac:dyDescent="0.2">
      <c r="B2153" s="166"/>
      <c r="C2153" s="165"/>
      <c r="D2153" s="167"/>
    </row>
    <row r="2154" spans="2:4" x14ac:dyDescent="0.2">
      <c r="B2154" s="166"/>
      <c r="C2154" s="165"/>
      <c r="D2154" s="167"/>
    </row>
    <row r="2155" spans="2:4" x14ac:dyDescent="0.2">
      <c r="B2155" s="166"/>
      <c r="C2155" s="165"/>
      <c r="D2155" s="167"/>
    </row>
    <row r="2156" spans="2:4" x14ac:dyDescent="0.2">
      <c r="B2156" s="166"/>
      <c r="C2156" s="165"/>
      <c r="D2156" s="167"/>
    </row>
    <row r="2157" spans="2:4" x14ac:dyDescent="0.2">
      <c r="B2157" s="166"/>
      <c r="C2157" s="165"/>
      <c r="D2157" s="167"/>
    </row>
    <row r="2158" spans="2:4" x14ac:dyDescent="0.2">
      <c r="B2158" s="166"/>
      <c r="C2158" s="165"/>
      <c r="D2158" s="167"/>
    </row>
    <row r="2159" spans="2:4" x14ac:dyDescent="0.2">
      <c r="B2159" s="166"/>
      <c r="C2159" s="165"/>
      <c r="D2159" s="167"/>
    </row>
    <row r="2160" spans="2:4" x14ac:dyDescent="0.2">
      <c r="B2160" s="166"/>
      <c r="C2160" s="165"/>
      <c r="D2160" s="167"/>
    </row>
    <row r="2161" spans="2:4" x14ac:dyDescent="0.2">
      <c r="B2161" s="166"/>
      <c r="C2161" s="165"/>
      <c r="D2161" s="167"/>
    </row>
    <row r="2162" spans="2:4" x14ac:dyDescent="0.2">
      <c r="B2162" s="166"/>
      <c r="C2162" s="165"/>
      <c r="D2162" s="167"/>
    </row>
    <row r="2163" spans="2:4" x14ac:dyDescent="0.2">
      <c r="B2163" s="166"/>
      <c r="C2163" s="165"/>
      <c r="D2163" s="167"/>
    </row>
    <row r="2164" spans="2:4" x14ac:dyDescent="0.2">
      <c r="B2164" s="166"/>
      <c r="C2164" s="165"/>
      <c r="D2164" s="167"/>
    </row>
    <row r="2165" spans="2:4" x14ac:dyDescent="0.2">
      <c r="B2165" s="166"/>
      <c r="C2165" s="165"/>
      <c r="D2165" s="167"/>
    </row>
    <row r="2166" spans="2:4" x14ac:dyDescent="0.2">
      <c r="B2166" s="166"/>
      <c r="C2166" s="165"/>
      <c r="D2166" s="167"/>
    </row>
    <row r="2167" spans="2:4" x14ac:dyDescent="0.2">
      <c r="B2167" s="166"/>
      <c r="C2167" s="165"/>
      <c r="D2167" s="167"/>
    </row>
    <row r="2168" spans="2:4" x14ac:dyDescent="0.2">
      <c r="B2168" s="166"/>
      <c r="C2168" s="165"/>
      <c r="D2168" s="167"/>
    </row>
    <row r="2169" spans="2:4" x14ac:dyDescent="0.2">
      <c r="B2169" s="166"/>
      <c r="C2169" s="165"/>
      <c r="D2169" s="167"/>
    </row>
    <row r="2170" spans="2:4" x14ac:dyDescent="0.2">
      <c r="B2170" s="166"/>
      <c r="C2170" s="165"/>
      <c r="D2170" s="167"/>
    </row>
    <row r="2171" spans="2:4" x14ac:dyDescent="0.2">
      <c r="B2171" s="166"/>
      <c r="C2171" s="165"/>
      <c r="D2171" s="167"/>
    </row>
    <row r="2172" spans="2:4" x14ac:dyDescent="0.2">
      <c r="B2172" s="166"/>
      <c r="C2172" s="165"/>
      <c r="D2172" s="167"/>
    </row>
    <row r="2173" spans="2:4" x14ac:dyDescent="0.2">
      <c r="B2173" s="166"/>
      <c r="C2173" s="165"/>
      <c r="D2173" s="167"/>
    </row>
    <row r="2174" spans="2:4" x14ac:dyDescent="0.2">
      <c r="B2174" s="166"/>
      <c r="C2174" s="165"/>
      <c r="D2174" s="167"/>
    </row>
    <row r="2175" spans="2:4" x14ac:dyDescent="0.2">
      <c r="B2175" s="166"/>
      <c r="C2175" s="165"/>
      <c r="D2175" s="167"/>
    </row>
    <row r="2176" spans="2:4" x14ac:dyDescent="0.2">
      <c r="B2176" s="166"/>
      <c r="C2176" s="165"/>
      <c r="D2176" s="167"/>
    </row>
    <row r="2177" spans="2:4" x14ac:dyDescent="0.2">
      <c r="B2177" s="166"/>
      <c r="C2177" s="165"/>
      <c r="D2177" s="167"/>
    </row>
    <row r="2178" spans="2:4" x14ac:dyDescent="0.2">
      <c r="B2178" s="166"/>
      <c r="C2178" s="165"/>
      <c r="D2178" s="167"/>
    </row>
    <row r="2179" spans="2:4" x14ac:dyDescent="0.2">
      <c r="B2179" s="166"/>
      <c r="C2179" s="165"/>
      <c r="D2179" s="167"/>
    </row>
    <row r="2180" spans="2:4" x14ac:dyDescent="0.2">
      <c r="B2180" s="166"/>
      <c r="C2180" s="165"/>
      <c r="D2180" s="167"/>
    </row>
    <row r="2181" spans="2:4" x14ac:dyDescent="0.2">
      <c r="B2181" s="166"/>
      <c r="C2181" s="165"/>
      <c r="D2181" s="167"/>
    </row>
    <row r="2182" spans="2:4" x14ac:dyDescent="0.2">
      <c r="B2182" s="166"/>
      <c r="C2182" s="165"/>
      <c r="D2182" s="167"/>
    </row>
    <row r="2183" spans="2:4" x14ac:dyDescent="0.2">
      <c r="B2183" s="166"/>
      <c r="C2183" s="165"/>
      <c r="D2183" s="167"/>
    </row>
    <row r="2184" spans="2:4" x14ac:dyDescent="0.2">
      <c r="B2184" s="166"/>
      <c r="C2184" s="165"/>
      <c r="D2184" s="167"/>
    </row>
    <row r="2185" spans="2:4" x14ac:dyDescent="0.2">
      <c r="B2185" s="166"/>
      <c r="C2185" s="165"/>
      <c r="D2185" s="167"/>
    </row>
    <row r="2186" spans="2:4" x14ac:dyDescent="0.2">
      <c r="B2186" s="166"/>
      <c r="C2186" s="165"/>
      <c r="D2186" s="167"/>
    </row>
    <row r="2187" spans="2:4" x14ac:dyDescent="0.2">
      <c r="B2187" s="166"/>
      <c r="C2187" s="165"/>
      <c r="D2187" s="167"/>
    </row>
    <row r="2188" spans="2:4" x14ac:dyDescent="0.2">
      <c r="B2188" s="166"/>
      <c r="C2188" s="165"/>
      <c r="D2188" s="167"/>
    </row>
    <row r="2189" spans="2:4" x14ac:dyDescent="0.2">
      <c r="B2189" s="166"/>
      <c r="C2189" s="165"/>
      <c r="D2189" s="167"/>
    </row>
    <row r="2190" spans="2:4" x14ac:dyDescent="0.2">
      <c r="B2190" s="166"/>
      <c r="C2190" s="165"/>
      <c r="D2190" s="167"/>
    </row>
    <row r="2191" spans="2:4" x14ac:dyDescent="0.2">
      <c r="B2191" s="166"/>
      <c r="C2191" s="165"/>
      <c r="D2191" s="167"/>
    </row>
    <row r="2192" spans="2:4" x14ac:dyDescent="0.2">
      <c r="B2192" s="166"/>
      <c r="C2192" s="165"/>
      <c r="D2192" s="167"/>
    </row>
    <row r="2193" spans="2:4" x14ac:dyDescent="0.2">
      <c r="B2193" s="166"/>
      <c r="C2193" s="165"/>
      <c r="D2193" s="167"/>
    </row>
    <row r="2194" spans="2:4" x14ac:dyDescent="0.2">
      <c r="B2194" s="166"/>
      <c r="C2194" s="165"/>
      <c r="D2194" s="167"/>
    </row>
    <row r="2195" spans="2:4" x14ac:dyDescent="0.2">
      <c r="B2195" s="166"/>
      <c r="C2195" s="165"/>
      <c r="D2195" s="167"/>
    </row>
    <row r="2196" spans="2:4" x14ac:dyDescent="0.2">
      <c r="B2196" s="166"/>
      <c r="C2196" s="165"/>
      <c r="D2196" s="167"/>
    </row>
    <row r="2197" spans="2:4" x14ac:dyDescent="0.2">
      <c r="B2197" s="166"/>
      <c r="C2197" s="165"/>
      <c r="D2197" s="167"/>
    </row>
    <row r="2198" spans="2:4" x14ac:dyDescent="0.2">
      <c r="B2198" s="166"/>
      <c r="C2198" s="165"/>
      <c r="D2198" s="167"/>
    </row>
    <row r="2199" spans="2:4" x14ac:dyDescent="0.2">
      <c r="B2199" s="166"/>
      <c r="C2199" s="165"/>
      <c r="D2199" s="167"/>
    </row>
    <row r="2200" spans="2:4" x14ac:dyDescent="0.2">
      <c r="B2200" s="166"/>
      <c r="C2200" s="165"/>
      <c r="D2200" s="167"/>
    </row>
    <row r="2201" spans="2:4" x14ac:dyDescent="0.2">
      <c r="B2201" s="166"/>
      <c r="C2201" s="165"/>
      <c r="D2201" s="167"/>
    </row>
    <row r="2202" spans="2:4" x14ac:dyDescent="0.2">
      <c r="B2202" s="166"/>
      <c r="C2202" s="165"/>
      <c r="D2202" s="167"/>
    </row>
    <row r="2203" spans="2:4" x14ac:dyDescent="0.2">
      <c r="B2203" s="166"/>
      <c r="C2203" s="165"/>
      <c r="D2203" s="167"/>
    </row>
    <row r="2204" spans="2:4" x14ac:dyDescent="0.2">
      <c r="B2204" s="166"/>
      <c r="C2204" s="165"/>
      <c r="D2204" s="167"/>
    </row>
    <row r="2205" spans="2:4" x14ac:dyDescent="0.2">
      <c r="B2205" s="166"/>
      <c r="C2205" s="165"/>
      <c r="D2205" s="167"/>
    </row>
    <row r="2206" spans="2:4" x14ac:dyDescent="0.2">
      <c r="B2206" s="166"/>
      <c r="C2206" s="165"/>
      <c r="D2206" s="167"/>
    </row>
    <row r="2207" spans="2:4" x14ac:dyDescent="0.2">
      <c r="B2207" s="166"/>
      <c r="C2207" s="165"/>
      <c r="D2207" s="167"/>
    </row>
    <row r="2208" spans="2:4" x14ac:dyDescent="0.2">
      <c r="B2208" s="166"/>
      <c r="C2208" s="165"/>
      <c r="D2208" s="167"/>
    </row>
    <row r="2209" spans="2:4" x14ac:dyDescent="0.2">
      <c r="B2209" s="166"/>
      <c r="C2209" s="165"/>
      <c r="D2209" s="167"/>
    </row>
    <row r="2210" spans="2:4" x14ac:dyDescent="0.2">
      <c r="B2210" s="166"/>
      <c r="C2210" s="165"/>
      <c r="D2210" s="167"/>
    </row>
    <row r="2211" spans="2:4" x14ac:dyDescent="0.2">
      <c r="B2211" s="166"/>
      <c r="C2211" s="165"/>
      <c r="D2211" s="167"/>
    </row>
    <row r="2212" spans="2:4" x14ac:dyDescent="0.2">
      <c r="B2212" s="166"/>
      <c r="C2212" s="165"/>
      <c r="D2212" s="167"/>
    </row>
    <row r="2213" spans="2:4" x14ac:dyDescent="0.2">
      <c r="B2213" s="166"/>
      <c r="C2213" s="165"/>
      <c r="D2213" s="167"/>
    </row>
    <row r="2214" spans="2:4" x14ac:dyDescent="0.2">
      <c r="B2214" s="166"/>
      <c r="C2214" s="165"/>
      <c r="D2214" s="167"/>
    </row>
    <row r="2215" spans="2:4" x14ac:dyDescent="0.2">
      <c r="B2215" s="166"/>
      <c r="C2215" s="165"/>
      <c r="D2215" s="167"/>
    </row>
    <row r="2216" spans="2:4" x14ac:dyDescent="0.2">
      <c r="B2216" s="166"/>
      <c r="C2216" s="165"/>
      <c r="D2216" s="167"/>
    </row>
    <row r="2217" spans="2:4" x14ac:dyDescent="0.2">
      <c r="B2217" s="166"/>
      <c r="C2217" s="165"/>
      <c r="D2217" s="167"/>
    </row>
    <row r="2218" spans="2:4" x14ac:dyDescent="0.2">
      <c r="B2218" s="166"/>
      <c r="C2218" s="165"/>
      <c r="D2218" s="167"/>
    </row>
    <row r="2219" spans="2:4" x14ac:dyDescent="0.2">
      <c r="B2219" s="166"/>
      <c r="C2219" s="165"/>
      <c r="D2219" s="167"/>
    </row>
    <row r="2220" spans="2:4" x14ac:dyDescent="0.2">
      <c r="B2220" s="166"/>
      <c r="C2220" s="165"/>
      <c r="D2220" s="167"/>
    </row>
    <row r="2221" spans="2:4" x14ac:dyDescent="0.2">
      <c r="B2221" s="166"/>
      <c r="C2221" s="165"/>
      <c r="D2221" s="167"/>
    </row>
    <row r="2222" spans="2:4" x14ac:dyDescent="0.2">
      <c r="B2222" s="166"/>
      <c r="C2222" s="165"/>
      <c r="D2222" s="167"/>
    </row>
    <row r="2223" spans="2:4" x14ac:dyDescent="0.2">
      <c r="B2223" s="166"/>
      <c r="C2223" s="165"/>
      <c r="D2223" s="167"/>
    </row>
    <row r="2224" spans="2:4" x14ac:dyDescent="0.2">
      <c r="B2224" s="166"/>
      <c r="C2224" s="165"/>
      <c r="D2224" s="167"/>
    </row>
    <row r="2225" spans="2:4" x14ac:dyDescent="0.2">
      <c r="B2225" s="166"/>
      <c r="C2225" s="165"/>
      <c r="D2225" s="167"/>
    </row>
    <row r="2226" spans="2:4" x14ac:dyDescent="0.2">
      <c r="B2226" s="166"/>
      <c r="C2226" s="165"/>
      <c r="D2226" s="167"/>
    </row>
    <row r="2227" spans="2:4" x14ac:dyDescent="0.2">
      <c r="B2227" s="166"/>
      <c r="C2227" s="165"/>
      <c r="D2227" s="167"/>
    </row>
    <row r="2228" spans="2:4" x14ac:dyDescent="0.2">
      <c r="B2228" s="166"/>
      <c r="C2228" s="165"/>
      <c r="D2228" s="167"/>
    </row>
    <row r="2229" spans="2:4" x14ac:dyDescent="0.2">
      <c r="B2229" s="166"/>
      <c r="C2229" s="165"/>
      <c r="D2229" s="167"/>
    </row>
    <row r="2230" spans="2:4" x14ac:dyDescent="0.2">
      <c r="B2230" s="166"/>
      <c r="C2230" s="165"/>
      <c r="D2230" s="167"/>
    </row>
    <row r="2231" spans="2:4" x14ac:dyDescent="0.2">
      <c r="B2231" s="166"/>
      <c r="C2231" s="165"/>
      <c r="D2231" s="167"/>
    </row>
    <row r="2232" spans="2:4" x14ac:dyDescent="0.2">
      <c r="B2232" s="166"/>
      <c r="C2232" s="165"/>
      <c r="D2232" s="167"/>
    </row>
    <row r="2233" spans="2:4" x14ac:dyDescent="0.2">
      <c r="B2233" s="166"/>
      <c r="C2233" s="165"/>
      <c r="D2233" s="167"/>
    </row>
    <row r="2234" spans="2:4" x14ac:dyDescent="0.2">
      <c r="B2234" s="166"/>
      <c r="C2234" s="165"/>
      <c r="D2234" s="167"/>
    </row>
    <row r="2235" spans="2:4" x14ac:dyDescent="0.2">
      <c r="B2235" s="166"/>
      <c r="C2235" s="165"/>
      <c r="D2235" s="167"/>
    </row>
    <row r="2236" spans="2:4" x14ac:dyDescent="0.2">
      <c r="B2236" s="166"/>
      <c r="C2236" s="165"/>
      <c r="D2236" s="167"/>
    </row>
    <row r="2237" spans="2:4" x14ac:dyDescent="0.2">
      <c r="B2237" s="166"/>
      <c r="C2237" s="165"/>
      <c r="D2237" s="167"/>
    </row>
    <row r="2238" spans="2:4" x14ac:dyDescent="0.2">
      <c r="B2238" s="166"/>
      <c r="C2238" s="165"/>
      <c r="D2238" s="167"/>
    </row>
    <row r="2239" spans="2:4" x14ac:dyDescent="0.2">
      <c r="B2239" s="166"/>
      <c r="C2239" s="165"/>
      <c r="D2239" s="167"/>
    </row>
    <row r="2240" spans="2:4" x14ac:dyDescent="0.2">
      <c r="B2240" s="166"/>
      <c r="C2240" s="165"/>
      <c r="D2240" s="167"/>
    </row>
    <row r="2241" spans="2:4" x14ac:dyDescent="0.2">
      <c r="B2241" s="166"/>
      <c r="C2241" s="165"/>
      <c r="D2241" s="167"/>
    </row>
    <row r="2242" spans="2:4" x14ac:dyDescent="0.2">
      <c r="B2242" s="166"/>
      <c r="C2242" s="165"/>
      <c r="D2242" s="167"/>
    </row>
    <row r="2243" spans="2:4" x14ac:dyDescent="0.2">
      <c r="B2243" s="166"/>
      <c r="C2243" s="165"/>
      <c r="D2243" s="167"/>
    </row>
    <row r="2244" spans="2:4" x14ac:dyDescent="0.2">
      <c r="B2244" s="166"/>
      <c r="C2244" s="165"/>
      <c r="D2244" s="167"/>
    </row>
    <row r="2245" spans="2:4" x14ac:dyDescent="0.2">
      <c r="B2245" s="166"/>
      <c r="C2245" s="165"/>
      <c r="D2245" s="167"/>
    </row>
    <row r="2246" spans="2:4" x14ac:dyDescent="0.2">
      <c r="B2246" s="166"/>
      <c r="C2246" s="165"/>
      <c r="D2246" s="167"/>
    </row>
    <row r="2247" spans="2:4" x14ac:dyDescent="0.2">
      <c r="B2247" s="166"/>
      <c r="C2247" s="165"/>
      <c r="D2247" s="167"/>
    </row>
    <row r="2248" spans="2:4" x14ac:dyDescent="0.2">
      <c r="B2248" s="166"/>
      <c r="C2248" s="165"/>
      <c r="D2248" s="167"/>
    </row>
    <row r="2249" spans="2:4" x14ac:dyDescent="0.2">
      <c r="B2249" s="166"/>
      <c r="C2249" s="165"/>
      <c r="D2249" s="167"/>
    </row>
    <row r="2250" spans="2:4" x14ac:dyDescent="0.2">
      <c r="B2250" s="166"/>
      <c r="C2250" s="165"/>
      <c r="D2250" s="167"/>
    </row>
    <row r="2251" spans="2:4" x14ac:dyDescent="0.2">
      <c r="B2251" s="166"/>
      <c r="C2251" s="165"/>
      <c r="D2251" s="167"/>
    </row>
    <row r="2252" spans="2:4" x14ac:dyDescent="0.2">
      <c r="B2252" s="166"/>
      <c r="C2252" s="165"/>
      <c r="D2252" s="167"/>
    </row>
    <row r="2253" spans="2:4" x14ac:dyDescent="0.2">
      <c r="B2253" s="166"/>
      <c r="C2253" s="165"/>
      <c r="D2253" s="167"/>
    </row>
    <row r="2254" spans="2:4" x14ac:dyDescent="0.2">
      <c r="B2254" s="166"/>
      <c r="C2254" s="165"/>
      <c r="D2254" s="167"/>
    </row>
    <row r="2255" spans="2:4" x14ac:dyDescent="0.2">
      <c r="B2255" s="166"/>
      <c r="C2255" s="165"/>
      <c r="D2255" s="167"/>
    </row>
    <row r="2256" spans="2:4" x14ac:dyDescent="0.2">
      <c r="B2256" s="166"/>
      <c r="C2256" s="165"/>
      <c r="D2256" s="167"/>
    </row>
    <row r="2257" spans="2:4" x14ac:dyDescent="0.2">
      <c r="B2257" s="166"/>
      <c r="C2257" s="165"/>
      <c r="D2257" s="167"/>
    </row>
    <row r="2258" spans="2:4" x14ac:dyDescent="0.2">
      <c r="B2258" s="166"/>
      <c r="C2258" s="165"/>
      <c r="D2258" s="167"/>
    </row>
    <row r="2259" spans="2:4" x14ac:dyDescent="0.2">
      <c r="B2259" s="166"/>
      <c r="C2259" s="165"/>
      <c r="D2259" s="167"/>
    </row>
    <row r="2260" spans="2:4" x14ac:dyDescent="0.2">
      <c r="B2260" s="166"/>
      <c r="C2260" s="165"/>
      <c r="D2260" s="167"/>
    </row>
    <row r="2261" spans="2:4" x14ac:dyDescent="0.2">
      <c r="B2261" s="166"/>
      <c r="C2261" s="165"/>
      <c r="D2261" s="167"/>
    </row>
    <row r="2262" spans="2:4" x14ac:dyDescent="0.2">
      <c r="B2262" s="166"/>
      <c r="C2262" s="165"/>
      <c r="D2262" s="167"/>
    </row>
    <row r="2263" spans="2:4" x14ac:dyDescent="0.2">
      <c r="B2263" s="166"/>
      <c r="C2263" s="165"/>
      <c r="D2263" s="167"/>
    </row>
    <row r="2264" spans="2:4" x14ac:dyDescent="0.2">
      <c r="B2264" s="166"/>
      <c r="C2264" s="165"/>
      <c r="D2264" s="167"/>
    </row>
    <row r="2265" spans="2:4" x14ac:dyDescent="0.2">
      <c r="B2265" s="166"/>
      <c r="C2265" s="165"/>
      <c r="D2265" s="167"/>
    </row>
    <row r="2266" spans="2:4" x14ac:dyDescent="0.2">
      <c r="B2266" s="166"/>
      <c r="C2266" s="165"/>
      <c r="D2266" s="167"/>
    </row>
    <row r="2267" spans="2:4" x14ac:dyDescent="0.2">
      <c r="B2267" s="166"/>
      <c r="C2267" s="165"/>
      <c r="D2267" s="167"/>
    </row>
    <row r="2268" spans="2:4" x14ac:dyDescent="0.2">
      <c r="B2268" s="166"/>
      <c r="C2268" s="165"/>
      <c r="D2268" s="167"/>
    </row>
    <row r="2269" spans="2:4" x14ac:dyDescent="0.2">
      <c r="B2269" s="166"/>
      <c r="C2269" s="165"/>
      <c r="D2269" s="167"/>
    </row>
    <row r="2270" spans="2:4" x14ac:dyDescent="0.2">
      <c r="B2270" s="166"/>
      <c r="C2270" s="165"/>
      <c r="D2270" s="167"/>
    </row>
    <row r="2271" spans="2:4" x14ac:dyDescent="0.2">
      <c r="B2271" s="166"/>
      <c r="C2271" s="165"/>
      <c r="D2271" s="167"/>
    </row>
    <row r="2272" spans="2:4" x14ac:dyDescent="0.2">
      <c r="B2272" s="166"/>
      <c r="C2272" s="165"/>
      <c r="D2272" s="167"/>
    </row>
    <row r="2273" spans="2:4" x14ac:dyDescent="0.2">
      <c r="B2273" s="166"/>
      <c r="C2273" s="165"/>
      <c r="D2273" s="167"/>
    </row>
    <row r="2274" spans="2:4" x14ac:dyDescent="0.2">
      <c r="B2274" s="166"/>
      <c r="C2274" s="165"/>
      <c r="D2274" s="167"/>
    </row>
    <row r="2275" spans="2:4" x14ac:dyDescent="0.2">
      <c r="B2275" s="166"/>
      <c r="C2275" s="165"/>
      <c r="D2275" s="167"/>
    </row>
    <row r="2276" spans="2:4" x14ac:dyDescent="0.2">
      <c r="B2276" s="166"/>
      <c r="C2276" s="165"/>
      <c r="D2276" s="167"/>
    </row>
    <row r="2277" spans="2:4" x14ac:dyDescent="0.2">
      <c r="B2277" s="166"/>
      <c r="C2277" s="165"/>
      <c r="D2277" s="167"/>
    </row>
    <row r="2278" spans="2:4" x14ac:dyDescent="0.2">
      <c r="B2278" s="166"/>
      <c r="C2278" s="165"/>
      <c r="D2278" s="167"/>
    </row>
    <row r="2279" spans="2:4" x14ac:dyDescent="0.2">
      <c r="B2279" s="166"/>
      <c r="C2279" s="165"/>
      <c r="D2279" s="167"/>
    </row>
    <row r="2280" spans="2:4" x14ac:dyDescent="0.2">
      <c r="B2280" s="166"/>
      <c r="C2280" s="165"/>
      <c r="D2280" s="167"/>
    </row>
    <row r="2281" spans="2:4" x14ac:dyDescent="0.2">
      <c r="B2281" s="166"/>
      <c r="C2281" s="165"/>
      <c r="D2281" s="167"/>
    </row>
    <row r="2282" spans="2:4" x14ac:dyDescent="0.2">
      <c r="B2282" s="166"/>
      <c r="C2282" s="165"/>
      <c r="D2282" s="167"/>
    </row>
    <row r="2283" spans="2:4" x14ac:dyDescent="0.2">
      <c r="B2283" s="166"/>
      <c r="C2283" s="165"/>
      <c r="D2283" s="167"/>
    </row>
    <row r="2284" spans="2:4" x14ac:dyDescent="0.2">
      <c r="B2284" s="166"/>
      <c r="C2284" s="165"/>
      <c r="D2284" s="167"/>
    </row>
    <row r="2285" spans="2:4" x14ac:dyDescent="0.2">
      <c r="B2285" s="166"/>
      <c r="C2285" s="165"/>
      <c r="D2285" s="167"/>
    </row>
    <row r="2286" spans="2:4" x14ac:dyDescent="0.2">
      <c r="B2286" s="166"/>
      <c r="C2286" s="165"/>
      <c r="D2286" s="167"/>
    </row>
    <row r="2287" spans="2:4" x14ac:dyDescent="0.2">
      <c r="B2287" s="166"/>
      <c r="C2287" s="165"/>
      <c r="D2287" s="167"/>
    </row>
    <row r="2288" spans="2:4" x14ac:dyDescent="0.2">
      <c r="B2288" s="166"/>
      <c r="C2288" s="165"/>
      <c r="D2288" s="167"/>
    </row>
    <row r="2289" spans="2:4" x14ac:dyDescent="0.2">
      <c r="B2289" s="166"/>
      <c r="C2289" s="165"/>
      <c r="D2289" s="167"/>
    </row>
    <row r="2290" spans="2:4" x14ac:dyDescent="0.2">
      <c r="B2290" s="166"/>
      <c r="C2290" s="165"/>
      <c r="D2290" s="167"/>
    </row>
    <row r="2291" spans="2:4" x14ac:dyDescent="0.2">
      <c r="B2291" s="166"/>
      <c r="C2291" s="165"/>
      <c r="D2291" s="167"/>
    </row>
    <row r="2292" spans="2:4" x14ac:dyDescent="0.2">
      <c r="B2292" s="166"/>
      <c r="C2292" s="165"/>
      <c r="D2292" s="167"/>
    </row>
    <row r="2293" spans="2:4" x14ac:dyDescent="0.2">
      <c r="B2293" s="166"/>
      <c r="C2293" s="165"/>
      <c r="D2293" s="167"/>
    </row>
    <row r="2294" spans="2:4" x14ac:dyDescent="0.2">
      <c r="B2294" s="166"/>
      <c r="C2294" s="165"/>
      <c r="D2294" s="167"/>
    </row>
    <row r="2295" spans="2:4" x14ac:dyDescent="0.2">
      <c r="B2295" s="166"/>
      <c r="C2295" s="165"/>
      <c r="D2295" s="167"/>
    </row>
    <row r="2296" spans="2:4" x14ac:dyDescent="0.2">
      <c r="B2296" s="166"/>
      <c r="C2296" s="165"/>
      <c r="D2296" s="167"/>
    </row>
    <row r="2297" spans="2:4" x14ac:dyDescent="0.2">
      <c r="B2297" s="166"/>
      <c r="C2297" s="165"/>
      <c r="D2297" s="167"/>
    </row>
    <row r="2298" spans="2:4" x14ac:dyDescent="0.2">
      <c r="B2298" s="166"/>
      <c r="C2298" s="165"/>
      <c r="D2298" s="167"/>
    </row>
    <row r="2299" spans="2:4" x14ac:dyDescent="0.2">
      <c r="B2299" s="166"/>
      <c r="C2299" s="165"/>
      <c r="D2299" s="167"/>
    </row>
    <row r="2300" spans="2:4" x14ac:dyDescent="0.2">
      <c r="B2300" s="166"/>
      <c r="C2300" s="165"/>
      <c r="D2300" s="167"/>
    </row>
    <row r="2301" spans="2:4" x14ac:dyDescent="0.2">
      <c r="B2301" s="166"/>
      <c r="C2301" s="165"/>
      <c r="D2301" s="167"/>
    </row>
    <row r="2302" spans="2:4" x14ac:dyDescent="0.2">
      <c r="B2302" s="166"/>
      <c r="C2302" s="165"/>
      <c r="D2302" s="167"/>
    </row>
    <row r="2303" spans="2:4" x14ac:dyDescent="0.2">
      <c r="B2303" s="166"/>
      <c r="C2303" s="165"/>
      <c r="D2303" s="167"/>
    </row>
    <row r="2304" spans="2:4" x14ac:dyDescent="0.2">
      <c r="B2304" s="166"/>
      <c r="C2304" s="165"/>
      <c r="D2304" s="167"/>
    </row>
    <row r="2305" spans="2:4" x14ac:dyDescent="0.2">
      <c r="B2305" s="166"/>
      <c r="C2305" s="165"/>
      <c r="D2305" s="167"/>
    </row>
    <row r="2306" spans="2:4" x14ac:dyDescent="0.2">
      <c r="B2306" s="166"/>
      <c r="C2306" s="165"/>
      <c r="D2306" s="167"/>
    </row>
    <row r="2307" spans="2:4" x14ac:dyDescent="0.2">
      <c r="B2307" s="166"/>
      <c r="C2307" s="165"/>
      <c r="D2307" s="167"/>
    </row>
    <row r="2308" spans="2:4" x14ac:dyDescent="0.2">
      <c r="B2308" s="166"/>
      <c r="C2308" s="165"/>
      <c r="D2308" s="167"/>
    </row>
    <row r="2309" spans="2:4" x14ac:dyDescent="0.2">
      <c r="B2309" s="166"/>
      <c r="C2309" s="165"/>
      <c r="D2309" s="167"/>
    </row>
    <row r="2310" spans="2:4" x14ac:dyDescent="0.2">
      <c r="B2310" s="166"/>
      <c r="C2310" s="165"/>
      <c r="D2310" s="167"/>
    </row>
    <row r="2311" spans="2:4" x14ac:dyDescent="0.2">
      <c r="B2311" s="166"/>
      <c r="C2311" s="165"/>
      <c r="D2311" s="167"/>
    </row>
    <row r="2312" spans="2:4" x14ac:dyDescent="0.2">
      <c r="B2312" s="166"/>
      <c r="C2312" s="165"/>
      <c r="D2312" s="167"/>
    </row>
    <row r="2313" spans="2:4" x14ac:dyDescent="0.2">
      <c r="B2313" s="166"/>
      <c r="C2313" s="165"/>
      <c r="D2313" s="167"/>
    </row>
    <row r="2314" spans="2:4" x14ac:dyDescent="0.2">
      <c r="B2314" s="166"/>
      <c r="C2314" s="165"/>
      <c r="D2314" s="167"/>
    </row>
    <row r="2315" spans="2:4" x14ac:dyDescent="0.2">
      <c r="B2315" s="166"/>
      <c r="C2315" s="165"/>
      <c r="D2315" s="167"/>
    </row>
    <row r="2316" spans="2:4" x14ac:dyDescent="0.2">
      <c r="B2316" s="166"/>
      <c r="C2316" s="165"/>
      <c r="D2316" s="167"/>
    </row>
    <row r="2317" spans="2:4" x14ac:dyDescent="0.2">
      <c r="B2317" s="166"/>
      <c r="C2317" s="165"/>
      <c r="D2317" s="167"/>
    </row>
    <row r="2318" spans="2:4" x14ac:dyDescent="0.2">
      <c r="B2318" s="166"/>
      <c r="C2318" s="165"/>
      <c r="D2318" s="167"/>
    </row>
    <row r="2319" spans="2:4" x14ac:dyDescent="0.2">
      <c r="B2319" s="166"/>
      <c r="C2319" s="165"/>
      <c r="D2319" s="167"/>
    </row>
    <row r="2320" spans="2:4" x14ac:dyDescent="0.2">
      <c r="B2320" s="166"/>
      <c r="C2320" s="165"/>
      <c r="D2320" s="167"/>
    </row>
    <row r="2321" spans="2:4" x14ac:dyDescent="0.2">
      <c r="B2321" s="166"/>
      <c r="C2321" s="165"/>
      <c r="D2321" s="167"/>
    </row>
    <row r="2322" spans="2:4" x14ac:dyDescent="0.2">
      <c r="B2322" s="166"/>
      <c r="C2322" s="165"/>
      <c r="D2322" s="167"/>
    </row>
    <row r="2323" spans="2:4" x14ac:dyDescent="0.2">
      <c r="B2323" s="166"/>
      <c r="C2323" s="165"/>
      <c r="D2323" s="167"/>
    </row>
    <row r="2324" spans="2:4" x14ac:dyDescent="0.2">
      <c r="B2324" s="166"/>
      <c r="C2324" s="165"/>
      <c r="D2324" s="167"/>
    </row>
    <row r="2325" spans="2:4" x14ac:dyDescent="0.2">
      <c r="B2325" s="166"/>
      <c r="C2325" s="165"/>
      <c r="D2325" s="167"/>
    </row>
    <row r="2326" spans="2:4" x14ac:dyDescent="0.2">
      <c r="B2326" s="166"/>
      <c r="C2326" s="165"/>
      <c r="D2326" s="167"/>
    </row>
    <row r="2327" spans="2:4" x14ac:dyDescent="0.2">
      <c r="B2327" s="166"/>
      <c r="C2327" s="165"/>
      <c r="D2327" s="167"/>
    </row>
    <row r="2328" spans="2:4" x14ac:dyDescent="0.2">
      <c r="B2328" s="166"/>
      <c r="C2328" s="165"/>
      <c r="D2328" s="167"/>
    </row>
    <row r="2329" spans="2:4" x14ac:dyDescent="0.2">
      <c r="B2329" s="166"/>
      <c r="C2329" s="165"/>
      <c r="D2329" s="167"/>
    </row>
    <row r="2330" spans="2:4" x14ac:dyDescent="0.2">
      <c r="B2330" s="166"/>
      <c r="C2330" s="165"/>
      <c r="D2330" s="167"/>
    </row>
    <row r="2331" spans="2:4" x14ac:dyDescent="0.2">
      <c r="B2331" s="166"/>
      <c r="C2331" s="165"/>
      <c r="D2331" s="167"/>
    </row>
    <row r="2332" spans="2:4" x14ac:dyDescent="0.2">
      <c r="B2332" s="166"/>
      <c r="C2332" s="165"/>
      <c r="D2332" s="167"/>
    </row>
    <row r="2333" spans="2:4" x14ac:dyDescent="0.2">
      <c r="B2333" s="166"/>
      <c r="C2333" s="165"/>
      <c r="D2333" s="167"/>
    </row>
    <row r="2334" spans="2:4" x14ac:dyDescent="0.2">
      <c r="B2334" s="166"/>
      <c r="C2334" s="165"/>
      <c r="D2334" s="167"/>
    </row>
    <row r="2335" spans="2:4" x14ac:dyDescent="0.2">
      <c r="B2335" s="166"/>
      <c r="C2335" s="165"/>
      <c r="D2335" s="167"/>
    </row>
    <row r="2336" spans="2:4" x14ac:dyDescent="0.2">
      <c r="B2336" s="166"/>
      <c r="C2336" s="165"/>
      <c r="D2336" s="167"/>
    </row>
    <row r="2337" spans="2:4" x14ac:dyDescent="0.2">
      <c r="B2337" s="166"/>
      <c r="C2337" s="165"/>
      <c r="D2337" s="167"/>
    </row>
    <row r="2338" spans="2:4" x14ac:dyDescent="0.2">
      <c r="B2338" s="166"/>
      <c r="C2338" s="165"/>
      <c r="D2338" s="167"/>
    </row>
    <row r="2339" spans="2:4" x14ac:dyDescent="0.2">
      <c r="B2339" s="166"/>
      <c r="C2339" s="165"/>
      <c r="D2339" s="167"/>
    </row>
    <row r="2340" spans="2:4" x14ac:dyDescent="0.2">
      <c r="B2340" s="166"/>
      <c r="C2340" s="165"/>
      <c r="D2340" s="167"/>
    </row>
    <row r="2341" spans="2:4" x14ac:dyDescent="0.2">
      <c r="B2341" s="166"/>
      <c r="C2341" s="165"/>
      <c r="D2341" s="167"/>
    </row>
    <row r="2342" spans="2:4" x14ac:dyDescent="0.2">
      <c r="B2342" s="166"/>
      <c r="C2342" s="165"/>
      <c r="D2342" s="167"/>
    </row>
    <row r="2343" spans="2:4" x14ac:dyDescent="0.2">
      <c r="B2343" s="166"/>
      <c r="C2343" s="165"/>
      <c r="D2343" s="167"/>
    </row>
    <row r="2344" spans="2:4" x14ac:dyDescent="0.2">
      <c r="B2344" s="166"/>
      <c r="C2344" s="165"/>
      <c r="D2344" s="167"/>
    </row>
    <row r="2345" spans="2:4" x14ac:dyDescent="0.2">
      <c r="B2345" s="166"/>
      <c r="C2345" s="165"/>
      <c r="D2345" s="167"/>
    </row>
    <row r="2346" spans="2:4" x14ac:dyDescent="0.2">
      <c r="B2346" s="166"/>
      <c r="C2346" s="165"/>
      <c r="D2346" s="167"/>
    </row>
    <row r="2347" spans="2:4" x14ac:dyDescent="0.2">
      <c r="B2347" s="166"/>
      <c r="C2347" s="165"/>
      <c r="D2347" s="167"/>
    </row>
    <row r="2348" spans="2:4" x14ac:dyDescent="0.2">
      <c r="B2348" s="166"/>
      <c r="C2348" s="165"/>
      <c r="D2348" s="167"/>
    </row>
    <row r="2349" spans="2:4" x14ac:dyDescent="0.2">
      <c r="B2349" s="166"/>
      <c r="C2349" s="165"/>
      <c r="D2349" s="167"/>
    </row>
    <row r="2350" spans="2:4" x14ac:dyDescent="0.2">
      <c r="B2350" s="166"/>
      <c r="C2350" s="165"/>
      <c r="D2350" s="167"/>
    </row>
    <row r="2351" spans="2:4" x14ac:dyDescent="0.2">
      <c r="B2351" s="166"/>
      <c r="C2351" s="165"/>
      <c r="D2351" s="167"/>
    </row>
    <row r="2352" spans="2:4" x14ac:dyDescent="0.2">
      <c r="B2352" s="166"/>
      <c r="C2352" s="165"/>
      <c r="D2352" s="167"/>
    </row>
    <row r="2353" spans="2:4" x14ac:dyDescent="0.2">
      <c r="B2353" s="166"/>
      <c r="C2353" s="165"/>
      <c r="D2353" s="167"/>
    </row>
    <row r="2354" spans="2:4" x14ac:dyDescent="0.2">
      <c r="B2354" s="166"/>
      <c r="C2354" s="165"/>
      <c r="D2354" s="167"/>
    </row>
    <row r="2355" spans="2:4" x14ac:dyDescent="0.2">
      <c r="B2355" s="166"/>
      <c r="C2355" s="165"/>
      <c r="D2355" s="167"/>
    </row>
    <row r="2356" spans="2:4" x14ac:dyDescent="0.2">
      <c r="B2356" s="166"/>
      <c r="C2356" s="165"/>
      <c r="D2356" s="167"/>
    </row>
    <row r="2357" spans="2:4" x14ac:dyDescent="0.2">
      <c r="B2357" s="166"/>
      <c r="C2357" s="165"/>
      <c r="D2357" s="167"/>
    </row>
    <row r="2358" spans="2:4" x14ac:dyDescent="0.2">
      <c r="B2358" s="166"/>
      <c r="C2358" s="165"/>
      <c r="D2358" s="167"/>
    </row>
    <row r="2359" spans="2:4" x14ac:dyDescent="0.2">
      <c r="B2359" s="166"/>
      <c r="C2359" s="165"/>
      <c r="D2359" s="167"/>
    </row>
    <row r="2360" spans="2:4" x14ac:dyDescent="0.2">
      <c r="B2360" s="166"/>
      <c r="C2360" s="165"/>
      <c r="D2360" s="167"/>
    </row>
    <row r="2361" spans="2:4" x14ac:dyDescent="0.2">
      <c r="B2361" s="166"/>
      <c r="C2361" s="165"/>
      <c r="D2361" s="167"/>
    </row>
    <row r="2362" spans="2:4" x14ac:dyDescent="0.2">
      <c r="B2362" s="166"/>
      <c r="C2362" s="165"/>
      <c r="D2362" s="167"/>
    </row>
    <row r="2363" spans="2:4" x14ac:dyDescent="0.2">
      <c r="B2363" s="166"/>
      <c r="C2363" s="165"/>
      <c r="D2363" s="167"/>
    </row>
    <row r="2364" spans="2:4" x14ac:dyDescent="0.2">
      <c r="B2364" s="166"/>
      <c r="C2364" s="165"/>
      <c r="D2364" s="167"/>
    </row>
    <row r="2365" spans="2:4" x14ac:dyDescent="0.2">
      <c r="B2365" s="166"/>
      <c r="C2365" s="165"/>
      <c r="D2365" s="167"/>
    </row>
    <row r="2366" spans="2:4" x14ac:dyDescent="0.2">
      <c r="B2366" s="166"/>
      <c r="C2366" s="165"/>
      <c r="D2366" s="167"/>
    </row>
    <row r="2367" spans="2:4" x14ac:dyDescent="0.2">
      <c r="B2367" s="166"/>
      <c r="C2367" s="165"/>
      <c r="D2367" s="167"/>
    </row>
    <row r="2368" spans="2:4" x14ac:dyDescent="0.2">
      <c r="B2368" s="166"/>
      <c r="C2368" s="165"/>
      <c r="D2368" s="167"/>
    </row>
    <row r="2369" spans="2:4" x14ac:dyDescent="0.2">
      <c r="B2369" s="166"/>
      <c r="C2369" s="165"/>
      <c r="D2369" s="167"/>
    </row>
    <row r="2370" spans="2:4" x14ac:dyDescent="0.2">
      <c r="B2370" s="166"/>
      <c r="C2370" s="165"/>
      <c r="D2370" s="167"/>
    </row>
    <row r="2371" spans="2:4" x14ac:dyDescent="0.2">
      <c r="B2371" s="166"/>
      <c r="C2371" s="165"/>
      <c r="D2371" s="167"/>
    </row>
    <row r="2372" spans="2:4" x14ac:dyDescent="0.2">
      <c r="B2372" s="166"/>
      <c r="C2372" s="165"/>
      <c r="D2372" s="167"/>
    </row>
    <row r="2373" spans="2:4" x14ac:dyDescent="0.2">
      <c r="B2373" s="166"/>
      <c r="C2373" s="165"/>
      <c r="D2373" s="167"/>
    </row>
    <row r="2374" spans="2:4" x14ac:dyDescent="0.2">
      <c r="B2374" s="166"/>
      <c r="C2374" s="165"/>
      <c r="D2374" s="167"/>
    </row>
    <row r="2375" spans="2:4" x14ac:dyDescent="0.2">
      <c r="B2375" s="166"/>
      <c r="C2375" s="165"/>
      <c r="D2375" s="167"/>
    </row>
    <row r="2376" spans="2:4" x14ac:dyDescent="0.2">
      <c r="B2376" s="166"/>
      <c r="C2376" s="165"/>
      <c r="D2376" s="167"/>
    </row>
    <row r="2377" spans="2:4" x14ac:dyDescent="0.2">
      <c r="B2377" s="166"/>
      <c r="C2377" s="165"/>
      <c r="D2377" s="167"/>
    </row>
    <row r="2378" spans="2:4" x14ac:dyDescent="0.2">
      <c r="B2378" s="166"/>
      <c r="C2378" s="165"/>
      <c r="D2378" s="167"/>
    </row>
    <row r="2379" spans="2:4" x14ac:dyDescent="0.2">
      <c r="B2379" s="166"/>
      <c r="C2379" s="165"/>
      <c r="D2379" s="167"/>
    </row>
    <row r="2380" spans="2:4" x14ac:dyDescent="0.2">
      <c r="B2380" s="166"/>
      <c r="C2380" s="165"/>
      <c r="D2380" s="167"/>
    </row>
    <row r="2381" spans="2:4" x14ac:dyDescent="0.2">
      <c r="B2381" s="166"/>
      <c r="C2381" s="165"/>
      <c r="D2381" s="167"/>
    </row>
    <row r="2382" spans="2:4" x14ac:dyDescent="0.2">
      <c r="B2382" s="166"/>
      <c r="C2382" s="165"/>
      <c r="D2382" s="167"/>
    </row>
    <row r="2383" spans="2:4" x14ac:dyDescent="0.2">
      <c r="B2383" s="166"/>
      <c r="C2383" s="165"/>
      <c r="D2383" s="167"/>
    </row>
    <row r="2384" spans="2:4" x14ac:dyDescent="0.2">
      <c r="B2384" s="166"/>
      <c r="C2384" s="165"/>
      <c r="D2384" s="167"/>
    </row>
    <row r="2385" spans="2:4" x14ac:dyDescent="0.2">
      <c r="B2385" s="166"/>
      <c r="C2385" s="165"/>
      <c r="D2385" s="167"/>
    </row>
    <row r="2386" spans="2:4" x14ac:dyDescent="0.2">
      <c r="B2386" s="166"/>
      <c r="C2386" s="165"/>
      <c r="D2386" s="167"/>
    </row>
    <row r="2387" spans="2:4" x14ac:dyDescent="0.2">
      <c r="B2387" s="166"/>
      <c r="C2387" s="165"/>
      <c r="D2387" s="167"/>
    </row>
    <row r="2388" spans="2:4" x14ac:dyDescent="0.2">
      <c r="B2388" s="166"/>
      <c r="C2388" s="165"/>
      <c r="D2388" s="167"/>
    </row>
    <row r="2389" spans="2:4" x14ac:dyDescent="0.2">
      <c r="B2389" s="166"/>
      <c r="C2389" s="165"/>
      <c r="D2389" s="167"/>
    </row>
    <row r="2390" spans="2:4" x14ac:dyDescent="0.2">
      <c r="B2390" s="166"/>
      <c r="C2390" s="165"/>
      <c r="D2390" s="167"/>
    </row>
    <row r="2391" spans="2:4" x14ac:dyDescent="0.2">
      <c r="B2391" s="166"/>
      <c r="C2391" s="165"/>
      <c r="D2391" s="167"/>
    </row>
    <row r="2392" spans="2:4" x14ac:dyDescent="0.2">
      <c r="B2392" s="166"/>
      <c r="C2392" s="165"/>
      <c r="D2392" s="167"/>
    </row>
    <row r="2393" spans="2:4" x14ac:dyDescent="0.2">
      <c r="B2393" s="166"/>
      <c r="C2393" s="165"/>
      <c r="D2393" s="167"/>
    </row>
    <row r="2394" spans="2:4" x14ac:dyDescent="0.2">
      <c r="B2394" s="166"/>
      <c r="C2394" s="165"/>
      <c r="D2394" s="167"/>
    </row>
    <row r="2395" spans="2:4" x14ac:dyDescent="0.2">
      <c r="B2395" s="166"/>
      <c r="C2395" s="165"/>
      <c r="D2395" s="167"/>
    </row>
    <row r="2396" spans="2:4" x14ac:dyDescent="0.2">
      <c r="B2396" s="166"/>
      <c r="C2396" s="165"/>
      <c r="D2396" s="167"/>
    </row>
    <row r="2397" spans="2:4" x14ac:dyDescent="0.2">
      <c r="B2397" s="166"/>
      <c r="C2397" s="165"/>
      <c r="D2397" s="167"/>
    </row>
    <row r="2398" spans="2:4" x14ac:dyDescent="0.2">
      <c r="B2398" s="166"/>
      <c r="C2398" s="165"/>
      <c r="D2398" s="167"/>
    </row>
    <row r="2399" spans="2:4" x14ac:dyDescent="0.2">
      <c r="B2399" s="166"/>
      <c r="C2399" s="165"/>
      <c r="D2399" s="167"/>
    </row>
    <row r="2400" spans="2:4" x14ac:dyDescent="0.2">
      <c r="B2400" s="166"/>
      <c r="C2400" s="165"/>
      <c r="D2400" s="167"/>
    </row>
    <row r="2401" spans="2:4" x14ac:dyDescent="0.2">
      <c r="B2401" s="166"/>
      <c r="C2401" s="165"/>
      <c r="D2401" s="167"/>
    </row>
    <row r="2402" spans="2:4" x14ac:dyDescent="0.2">
      <c r="B2402" s="166"/>
      <c r="C2402" s="165"/>
      <c r="D2402" s="167"/>
    </row>
    <row r="2403" spans="2:4" x14ac:dyDescent="0.2">
      <c r="B2403" s="166"/>
      <c r="C2403" s="165"/>
      <c r="D2403" s="167"/>
    </row>
    <row r="2404" spans="2:4" x14ac:dyDescent="0.2">
      <c r="B2404" s="166"/>
      <c r="C2404" s="165"/>
      <c r="D2404" s="167"/>
    </row>
    <row r="2405" spans="2:4" x14ac:dyDescent="0.2">
      <c r="B2405" s="166"/>
      <c r="C2405" s="165"/>
      <c r="D2405" s="167"/>
    </row>
    <row r="2406" spans="2:4" x14ac:dyDescent="0.2">
      <c r="B2406" s="166"/>
      <c r="C2406" s="165"/>
      <c r="D2406" s="167"/>
    </row>
    <row r="2407" spans="2:4" x14ac:dyDescent="0.2">
      <c r="B2407" s="166"/>
      <c r="C2407" s="165"/>
      <c r="D2407" s="167"/>
    </row>
    <row r="2408" spans="2:4" x14ac:dyDescent="0.2">
      <c r="B2408" s="166"/>
      <c r="C2408" s="165"/>
      <c r="D2408" s="167"/>
    </row>
    <row r="2409" spans="2:4" x14ac:dyDescent="0.2">
      <c r="B2409" s="166"/>
      <c r="C2409" s="165"/>
      <c r="D2409" s="167"/>
    </row>
    <row r="2410" spans="2:4" x14ac:dyDescent="0.2">
      <c r="B2410" s="166"/>
      <c r="C2410" s="165"/>
      <c r="D2410" s="167"/>
    </row>
    <row r="2411" spans="2:4" x14ac:dyDescent="0.2">
      <c r="B2411" s="166"/>
      <c r="C2411" s="165"/>
      <c r="D2411" s="167"/>
    </row>
    <row r="2412" spans="2:4" x14ac:dyDescent="0.2">
      <c r="B2412" s="166"/>
      <c r="C2412" s="165"/>
      <c r="D2412" s="167"/>
    </row>
    <row r="2413" spans="2:4" x14ac:dyDescent="0.2">
      <c r="B2413" s="166"/>
      <c r="C2413" s="165"/>
      <c r="D2413" s="167"/>
    </row>
    <row r="2414" spans="2:4" x14ac:dyDescent="0.2">
      <c r="B2414" s="166"/>
      <c r="C2414" s="165"/>
      <c r="D2414" s="167"/>
    </row>
    <row r="2415" spans="2:4" x14ac:dyDescent="0.2">
      <c r="B2415" s="166"/>
      <c r="C2415" s="165"/>
      <c r="D2415" s="167"/>
    </row>
    <row r="2416" spans="2:4" x14ac:dyDescent="0.2">
      <c r="B2416" s="166"/>
      <c r="C2416" s="165"/>
      <c r="D2416" s="167"/>
    </row>
    <row r="2417" spans="2:4" x14ac:dyDescent="0.2">
      <c r="B2417" s="166"/>
      <c r="C2417" s="165"/>
      <c r="D2417" s="167"/>
    </row>
    <row r="2418" spans="2:4" x14ac:dyDescent="0.2">
      <c r="B2418" s="166"/>
      <c r="C2418" s="165"/>
      <c r="D2418" s="167"/>
    </row>
    <row r="2419" spans="2:4" x14ac:dyDescent="0.2">
      <c r="B2419" s="166"/>
      <c r="C2419" s="165"/>
      <c r="D2419" s="167"/>
    </row>
    <row r="2420" spans="2:4" x14ac:dyDescent="0.2">
      <c r="B2420" s="166"/>
      <c r="C2420" s="165"/>
      <c r="D2420" s="167"/>
    </row>
    <row r="2421" spans="2:4" x14ac:dyDescent="0.2">
      <c r="B2421" s="166"/>
      <c r="C2421" s="165"/>
      <c r="D2421" s="167"/>
    </row>
    <row r="2422" spans="2:4" x14ac:dyDescent="0.2">
      <c r="B2422" s="166"/>
      <c r="C2422" s="165"/>
      <c r="D2422" s="167"/>
    </row>
    <row r="2423" spans="2:4" x14ac:dyDescent="0.2">
      <c r="B2423" s="166"/>
      <c r="C2423" s="165"/>
      <c r="D2423" s="167"/>
    </row>
    <row r="2424" spans="2:4" x14ac:dyDescent="0.2">
      <c r="B2424" s="166"/>
      <c r="C2424" s="165"/>
      <c r="D2424" s="167"/>
    </row>
    <row r="2425" spans="2:4" x14ac:dyDescent="0.2">
      <c r="B2425" s="166"/>
      <c r="C2425" s="165"/>
      <c r="D2425" s="167"/>
    </row>
    <row r="2426" spans="2:4" x14ac:dyDescent="0.2">
      <c r="B2426" s="166"/>
      <c r="C2426" s="165"/>
      <c r="D2426" s="167"/>
    </row>
    <row r="2427" spans="2:4" x14ac:dyDescent="0.2">
      <c r="B2427" s="166"/>
      <c r="C2427" s="165"/>
      <c r="D2427" s="167"/>
    </row>
    <row r="2428" spans="2:4" x14ac:dyDescent="0.2">
      <c r="B2428" s="166"/>
      <c r="C2428" s="165"/>
      <c r="D2428" s="167"/>
    </row>
    <row r="2429" spans="2:4" x14ac:dyDescent="0.2">
      <c r="B2429" s="166"/>
      <c r="C2429" s="165"/>
      <c r="D2429" s="167"/>
    </row>
    <row r="2430" spans="2:4" x14ac:dyDescent="0.2">
      <c r="B2430" s="166"/>
      <c r="C2430" s="165"/>
      <c r="D2430" s="167"/>
    </row>
    <row r="2431" spans="2:4" x14ac:dyDescent="0.2">
      <c r="B2431" s="166"/>
      <c r="C2431" s="165"/>
      <c r="D2431" s="167"/>
    </row>
    <row r="2432" spans="2:4" x14ac:dyDescent="0.2">
      <c r="B2432" s="166"/>
      <c r="C2432" s="165"/>
      <c r="D2432" s="167"/>
    </row>
    <row r="2433" spans="2:4" x14ac:dyDescent="0.2">
      <c r="B2433" s="166"/>
      <c r="C2433" s="165"/>
      <c r="D2433" s="167"/>
    </row>
    <row r="2434" spans="2:4" x14ac:dyDescent="0.2">
      <c r="B2434" s="166"/>
      <c r="C2434" s="165"/>
      <c r="D2434" s="167"/>
    </row>
    <row r="2435" spans="2:4" x14ac:dyDescent="0.2">
      <c r="B2435" s="166"/>
      <c r="C2435" s="165"/>
      <c r="D2435" s="167"/>
    </row>
    <row r="2436" spans="2:4" x14ac:dyDescent="0.2">
      <c r="B2436" s="166"/>
      <c r="C2436" s="165"/>
      <c r="D2436" s="167"/>
    </row>
    <row r="2437" spans="2:4" x14ac:dyDescent="0.2">
      <c r="B2437" s="166"/>
      <c r="C2437" s="165"/>
      <c r="D2437" s="167"/>
    </row>
    <row r="2438" spans="2:4" x14ac:dyDescent="0.2">
      <c r="B2438" s="166"/>
      <c r="C2438" s="165"/>
      <c r="D2438" s="167"/>
    </row>
    <row r="2439" spans="2:4" x14ac:dyDescent="0.2">
      <c r="B2439" s="166"/>
      <c r="C2439" s="165"/>
      <c r="D2439" s="167"/>
    </row>
    <row r="2440" spans="2:4" x14ac:dyDescent="0.2">
      <c r="B2440" s="166"/>
      <c r="C2440" s="165"/>
      <c r="D2440" s="167"/>
    </row>
    <row r="2441" spans="2:4" x14ac:dyDescent="0.2">
      <c r="B2441" s="166"/>
      <c r="C2441" s="165"/>
      <c r="D2441" s="167"/>
    </row>
    <row r="2442" spans="2:4" x14ac:dyDescent="0.2">
      <c r="B2442" s="166"/>
      <c r="C2442" s="165"/>
      <c r="D2442" s="167"/>
    </row>
    <row r="2443" spans="2:4" x14ac:dyDescent="0.2">
      <c r="B2443" s="166"/>
      <c r="C2443" s="165"/>
      <c r="D2443" s="167"/>
    </row>
    <row r="2444" spans="2:4" x14ac:dyDescent="0.2">
      <c r="B2444" s="166"/>
      <c r="C2444" s="165"/>
      <c r="D2444" s="167"/>
    </row>
    <row r="2445" spans="2:4" x14ac:dyDescent="0.2">
      <c r="B2445" s="166"/>
      <c r="C2445" s="165"/>
      <c r="D2445" s="167"/>
    </row>
    <row r="2446" spans="2:4" x14ac:dyDescent="0.2">
      <c r="B2446" s="166"/>
      <c r="C2446" s="165"/>
      <c r="D2446" s="167"/>
    </row>
    <row r="2447" spans="2:4" x14ac:dyDescent="0.2">
      <c r="B2447" s="166"/>
      <c r="C2447" s="165"/>
      <c r="D2447" s="167"/>
    </row>
    <row r="2448" spans="2:4" x14ac:dyDescent="0.2">
      <c r="B2448" s="166"/>
      <c r="C2448" s="165"/>
      <c r="D2448" s="167"/>
    </row>
    <row r="2449" spans="2:4" x14ac:dyDescent="0.2">
      <c r="B2449" s="166"/>
      <c r="C2449" s="165"/>
      <c r="D2449" s="167"/>
    </row>
    <row r="2450" spans="2:4" x14ac:dyDescent="0.2">
      <c r="B2450" s="166"/>
      <c r="C2450" s="165"/>
      <c r="D2450" s="167"/>
    </row>
    <row r="2451" spans="2:4" x14ac:dyDescent="0.2">
      <c r="B2451" s="166"/>
      <c r="C2451" s="165"/>
      <c r="D2451" s="167"/>
    </row>
    <row r="2452" spans="2:4" x14ac:dyDescent="0.2">
      <c r="B2452" s="166"/>
      <c r="C2452" s="165"/>
      <c r="D2452" s="167"/>
    </row>
    <row r="2453" spans="2:4" x14ac:dyDescent="0.2">
      <c r="B2453" s="166"/>
      <c r="C2453" s="165"/>
      <c r="D2453" s="167"/>
    </row>
    <row r="2454" spans="2:4" x14ac:dyDescent="0.2">
      <c r="B2454" s="166"/>
      <c r="C2454" s="165"/>
      <c r="D2454" s="167"/>
    </row>
    <row r="2455" spans="2:4" x14ac:dyDescent="0.2">
      <c r="B2455" s="166"/>
      <c r="C2455" s="165"/>
      <c r="D2455" s="167"/>
    </row>
    <row r="2456" spans="2:4" x14ac:dyDescent="0.2">
      <c r="B2456" s="166"/>
      <c r="C2456" s="165"/>
      <c r="D2456" s="167"/>
    </row>
    <row r="2457" spans="2:4" x14ac:dyDescent="0.2">
      <c r="B2457" s="166"/>
      <c r="C2457" s="165"/>
      <c r="D2457" s="167"/>
    </row>
    <row r="2458" spans="2:4" x14ac:dyDescent="0.2">
      <c r="B2458" s="166"/>
      <c r="C2458" s="165"/>
      <c r="D2458" s="167"/>
    </row>
    <row r="2459" spans="2:4" x14ac:dyDescent="0.2">
      <c r="B2459" s="166"/>
      <c r="C2459" s="165"/>
      <c r="D2459" s="167"/>
    </row>
    <row r="2460" spans="2:4" x14ac:dyDescent="0.2">
      <c r="B2460" s="166"/>
      <c r="C2460" s="165"/>
      <c r="D2460" s="167"/>
    </row>
    <row r="2461" spans="2:4" x14ac:dyDescent="0.2">
      <c r="B2461" s="166"/>
      <c r="C2461" s="165"/>
      <c r="D2461" s="167"/>
    </row>
    <row r="2462" spans="2:4" x14ac:dyDescent="0.2">
      <c r="B2462" s="166"/>
      <c r="C2462" s="165"/>
      <c r="D2462" s="167"/>
    </row>
    <row r="2463" spans="2:4" x14ac:dyDescent="0.2">
      <c r="B2463" s="166"/>
      <c r="C2463" s="165"/>
      <c r="D2463" s="167"/>
    </row>
    <row r="2464" spans="2:4" x14ac:dyDescent="0.2">
      <c r="B2464" s="166"/>
      <c r="C2464" s="165"/>
      <c r="D2464" s="167"/>
    </row>
    <row r="2465" spans="2:4" x14ac:dyDescent="0.2">
      <c r="B2465" s="166"/>
      <c r="C2465" s="165"/>
      <c r="D2465" s="167"/>
    </row>
    <row r="2466" spans="2:4" x14ac:dyDescent="0.2">
      <c r="B2466" s="166"/>
      <c r="C2466" s="165"/>
      <c r="D2466" s="167"/>
    </row>
    <row r="2467" spans="2:4" x14ac:dyDescent="0.2">
      <c r="B2467" s="166"/>
      <c r="C2467" s="165"/>
      <c r="D2467" s="167"/>
    </row>
    <row r="2468" spans="2:4" x14ac:dyDescent="0.2">
      <c r="B2468" s="166"/>
      <c r="C2468" s="165"/>
      <c r="D2468" s="167"/>
    </row>
    <row r="2469" spans="2:4" x14ac:dyDescent="0.2">
      <c r="B2469" s="166"/>
      <c r="C2469" s="165"/>
      <c r="D2469" s="167"/>
    </row>
    <row r="2470" spans="2:4" x14ac:dyDescent="0.2">
      <c r="B2470" s="166"/>
      <c r="C2470" s="165"/>
      <c r="D2470" s="167"/>
    </row>
    <row r="2471" spans="2:4" x14ac:dyDescent="0.2">
      <c r="B2471" s="166"/>
      <c r="C2471" s="165"/>
      <c r="D2471" s="167"/>
    </row>
    <row r="2472" spans="2:4" x14ac:dyDescent="0.2">
      <c r="B2472" s="166"/>
      <c r="C2472" s="165"/>
      <c r="D2472" s="167"/>
    </row>
    <row r="2473" spans="2:4" x14ac:dyDescent="0.2">
      <c r="B2473" s="166"/>
      <c r="C2473" s="165"/>
      <c r="D2473" s="167"/>
    </row>
    <row r="2474" spans="2:4" x14ac:dyDescent="0.2">
      <c r="B2474" s="166"/>
      <c r="C2474" s="165"/>
      <c r="D2474" s="167"/>
    </row>
    <row r="2475" spans="2:4" x14ac:dyDescent="0.2">
      <c r="B2475" s="166"/>
      <c r="C2475" s="165"/>
      <c r="D2475" s="167"/>
    </row>
    <row r="2476" spans="2:4" x14ac:dyDescent="0.2">
      <c r="B2476" s="166"/>
      <c r="C2476" s="165"/>
      <c r="D2476" s="167"/>
    </row>
    <row r="2477" spans="2:4" x14ac:dyDescent="0.2">
      <c r="B2477" s="166"/>
      <c r="C2477" s="165"/>
      <c r="D2477" s="167"/>
    </row>
    <row r="2478" spans="2:4" x14ac:dyDescent="0.2">
      <c r="B2478" s="166"/>
      <c r="C2478" s="165"/>
      <c r="D2478" s="167"/>
    </row>
    <row r="2479" spans="2:4" x14ac:dyDescent="0.2">
      <c r="B2479" s="166"/>
      <c r="C2479" s="165"/>
      <c r="D2479" s="167"/>
    </row>
    <row r="2480" spans="2:4" x14ac:dyDescent="0.2">
      <c r="B2480" s="166"/>
      <c r="C2480" s="165"/>
      <c r="D2480" s="167"/>
    </row>
    <row r="2481" spans="2:4" x14ac:dyDescent="0.2">
      <c r="B2481" s="166"/>
      <c r="C2481" s="165"/>
      <c r="D2481" s="167"/>
    </row>
    <row r="2482" spans="2:4" x14ac:dyDescent="0.2">
      <c r="B2482" s="166"/>
      <c r="C2482" s="165"/>
      <c r="D2482" s="167"/>
    </row>
    <row r="2483" spans="2:4" x14ac:dyDescent="0.2">
      <c r="B2483" s="166"/>
      <c r="C2483" s="165"/>
      <c r="D2483" s="167"/>
    </row>
    <row r="2484" spans="2:4" x14ac:dyDescent="0.2">
      <c r="B2484" s="166"/>
      <c r="C2484" s="165"/>
      <c r="D2484" s="167"/>
    </row>
    <row r="2485" spans="2:4" x14ac:dyDescent="0.2">
      <c r="B2485" s="166"/>
      <c r="C2485" s="165"/>
      <c r="D2485" s="167"/>
    </row>
    <row r="2486" spans="2:4" x14ac:dyDescent="0.2">
      <c r="B2486" s="166"/>
      <c r="C2486" s="165"/>
      <c r="D2486" s="167"/>
    </row>
    <row r="2487" spans="2:4" x14ac:dyDescent="0.2">
      <c r="B2487" s="166"/>
      <c r="C2487" s="165"/>
      <c r="D2487" s="167"/>
    </row>
    <row r="2488" spans="2:4" x14ac:dyDescent="0.2">
      <c r="B2488" s="166"/>
      <c r="C2488" s="165"/>
      <c r="D2488" s="167"/>
    </row>
    <row r="2489" spans="2:4" x14ac:dyDescent="0.2">
      <c r="B2489" s="166"/>
      <c r="C2489" s="165"/>
      <c r="D2489" s="167"/>
    </row>
    <row r="2490" spans="2:4" x14ac:dyDescent="0.2">
      <c r="B2490" s="166"/>
      <c r="C2490" s="165"/>
      <c r="D2490" s="167"/>
    </row>
    <row r="2491" spans="2:4" x14ac:dyDescent="0.2">
      <c r="B2491" s="166"/>
      <c r="C2491" s="165"/>
      <c r="D2491" s="167"/>
    </row>
    <row r="2492" spans="2:4" x14ac:dyDescent="0.2">
      <c r="B2492" s="166"/>
      <c r="C2492" s="165"/>
      <c r="D2492" s="167"/>
    </row>
    <row r="2493" spans="2:4" x14ac:dyDescent="0.2">
      <c r="B2493" s="166"/>
      <c r="C2493" s="165"/>
      <c r="D2493" s="167"/>
    </row>
    <row r="2494" spans="2:4" x14ac:dyDescent="0.2">
      <c r="B2494" s="166"/>
      <c r="C2494" s="165"/>
      <c r="D2494" s="167"/>
    </row>
    <row r="2495" spans="2:4" x14ac:dyDescent="0.2">
      <c r="B2495" s="166"/>
      <c r="C2495" s="165"/>
      <c r="D2495" s="167"/>
    </row>
    <row r="2496" spans="2:4" x14ac:dyDescent="0.2">
      <c r="B2496" s="166"/>
      <c r="C2496" s="165"/>
      <c r="D2496" s="167"/>
    </row>
    <row r="2497" spans="2:4" x14ac:dyDescent="0.2">
      <c r="B2497" s="166"/>
      <c r="C2497" s="165"/>
      <c r="D2497" s="167"/>
    </row>
    <row r="2498" spans="2:4" x14ac:dyDescent="0.2">
      <c r="B2498" s="166"/>
      <c r="C2498" s="165"/>
      <c r="D2498" s="167"/>
    </row>
    <row r="2499" spans="2:4" x14ac:dyDescent="0.2">
      <c r="B2499" s="166"/>
      <c r="C2499" s="165"/>
      <c r="D2499" s="167"/>
    </row>
    <row r="2500" spans="2:4" x14ac:dyDescent="0.2">
      <c r="B2500" s="166"/>
      <c r="C2500" s="165"/>
      <c r="D2500" s="167"/>
    </row>
    <row r="2501" spans="2:4" x14ac:dyDescent="0.2">
      <c r="B2501" s="166"/>
      <c r="C2501" s="165"/>
      <c r="D2501" s="167"/>
    </row>
    <row r="2502" spans="2:4" x14ac:dyDescent="0.2">
      <c r="B2502" s="166"/>
      <c r="C2502" s="165"/>
      <c r="D2502" s="167"/>
    </row>
    <row r="2503" spans="2:4" x14ac:dyDescent="0.2">
      <c r="B2503" s="166"/>
      <c r="C2503" s="165"/>
      <c r="D2503" s="167"/>
    </row>
    <row r="2504" spans="2:4" x14ac:dyDescent="0.2">
      <c r="B2504" s="166"/>
      <c r="C2504" s="165"/>
      <c r="D2504" s="167"/>
    </row>
    <row r="2505" spans="2:4" x14ac:dyDescent="0.2">
      <c r="B2505" s="166"/>
      <c r="C2505" s="165"/>
      <c r="D2505" s="167"/>
    </row>
    <row r="2506" spans="2:4" x14ac:dyDescent="0.2">
      <c r="B2506" s="166"/>
      <c r="C2506" s="165"/>
      <c r="D2506" s="167"/>
    </row>
    <row r="2507" spans="2:4" x14ac:dyDescent="0.2">
      <c r="B2507" s="166"/>
      <c r="C2507" s="165"/>
      <c r="D2507" s="167"/>
    </row>
    <row r="2508" spans="2:4" x14ac:dyDescent="0.2">
      <c r="B2508" s="166"/>
      <c r="C2508" s="165"/>
      <c r="D2508" s="167"/>
    </row>
    <row r="2509" spans="2:4" x14ac:dyDescent="0.2">
      <c r="B2509" s="166"/>
      <c r="C2509" s="165"/>
      <c r="D2509" s="167"/>
    </row>
    <row r="2510" spans="2:4" x14ac:dyDescent="0.2">
      <c r="B2510" s="166"/>
      <c r="C2510" s="165"/>
      <c r="D2510" s="167"/>
    </row>
    <row r="2511" spans="2:4" x14ac:dyDescent="0.2">
      <c r="B2511" s="166"/>
      <c r="C2511" s="165"/>
      <c r="D2511" s="167"/>
    </row>
    <row r="2512" spans="2:4" x14ac:dyDescent="0.2">
      <c r="B2512" s="166"/>
      <c r="C2512" s="165"/>
      <c r="D2512" s="167"/>
    </row>
    <row r="2513" spans="2:4" x14ac:dyDescent="0.2">
      <c r="B2513" s="166"/>
      <c r="C2513" s="165"/>
      <c r="D2513" s="167"/>
    </row>
    <row r="2514" spans="2:4" x14ac:dyDescent="0.2">
      <c r="B2514" s="166"/>
      <c r="C2514" s="165"/>
      <c r="D2514" s="167"/>
    </row>
    <row r="2515" spans="2:4" x14ac:dyDescent="0.2">
      <c r="B2515" s="166"/>
      <c r="C2515" s="165"/>
      <c r="D2515" s="167"/>
    </row>
    <row r="2516" spans="2:4" x14ac:dyDescent="0.2">
      <c r="B2516" s="166"/>
      <c r="C2516" s="165"/>
      <c r="D2516" s="167"/>
    </row>
    <row r="2517" spans="2:4" x14ac:dyDescent="0.2">
      <c r="B2517" s="166"/>
      <c r="C2517" s="165"/>
      <c r="D2517" s="167"/>
    </row>
    <row r="2518" spans="2:4" x14ac:dyDescent="0.2">
      <c r="B2518" s="166"/>
      <c r="C2518" s="165"/>
      <c r="D2518" s="167"/>
    </row>
    <row r="2519" spans="2:4" x14ac:dyDescent="0.2">
      <c r="B2519" s="166"/>
      <c r="C2519" s="165"/>
      <c r="D2519" s="167"/>
    </row>
    <row r="2520" spans="2:4" x14ac:dyDescent="0.2">
      <c r="B2520" s="166"/>
      <c r="C2520" s="165"/>
      <c r="D2520" s="167"/>
    </row>
    <row r="2521" spans="2:4" x14ac:dyDescent="0.2">
      <c r="B2521" s="166"/>
      <c r="C2521" s="165"/>
      <c r="D2521" s="167"/>
    </row>
    <row r="2522" spans="2:4" x14ac:dyDescent="0.2">
      <c r="B2522" s="166"/>
      <c r="C2522" s="165"/>
      <c r="D2522" s="167"/>
    </row>
    <row r="2523" spans="2:4" x14ac:dyDescent="0.2">
      <c r="B2523" s="166"/>
      <c r="C2523" s="165"/>
      <c r="D2523" s="167"/>
    </row>
    <row r="2524" spans="2:4" x14ac:dyDescent="0.2">
      <c r="B2524" s="166"/>
      <c r="C2524" s="165"/>
      <c r="D2524" s="167"/>
    </row>
    <row r="2525" spans="2:4" x14ac:dyDescent="0.2">
      <c r="B2525" s="166"/>
      <c r="C2525" s="165"/>
      <c r="D2525" s="167"/>
    </row>
    <row r="2526" spans="2:4" x14ac:dyDescent="0.2">
      <c r="B2526" s="166"/>
      <c r="C2526" s="165"/>
      <c r="D2526" s="167"/>
    </row>
    <row r="2527" spans="2:4" x14ac:dyDescent="0.2">
      <c r="B2527" s="166"/>
      <c r="C2527" s="165"/>
      <c r="D2527" s="167"/>
    </row>
    <row r="2528" spans="2:4" x14ac:dyDescent="0.2">
      <c r="B2528" s="166"/>
      <c r="C2528" s="165"/>
      <c r="D2528" s="167"/>
    </row>
    <row r="2529" spans="2:4" x14ac:dyDescent="0.2">
      <c r="B2529" s="166"/>
      <c r="C2529" s="165"/>
      <c r="D2529" s="167"/>
    </row>
    <row r="2530" spans="2:4" x14ac:dyDescent="0.2">
      <c r="B2530" s="166"/>
      <c r="C2530" s="165"/>
      <c r="D2530" s="167"/>
    </row>
    <row r="2531" spans="2:4" x14ac:dyDescent="0.2">
      <c r="B2531" s="166"/>
      <c r="C2531" s="165"/>
      <c r="D2531" s="167"/>
    </row>
    <row r="2532" spans="2:4" x14ac:dyDescent="0.2">
      <c r="B2532" s="166"/>
      <c r="C2532" s="165"/>
      <c r="D2532" s="167"/>
    </row>
    <row r="2533" spans="2:4" x14ac:dyDescent="0.2">
      <c r="B2533" s="166"/>
      <c r="C2533" s="165"/>
      <c r="D2533" s="167"/>
    </row>
    <row r="2534" spans="2:4" x14ac:dyDescent="0.2">
      <c r="B2534" s="166"/>
      <c r="C2534" s="165"/>
      <c r="D2534" s="167"/>
    </row>
    <row r="2535" spans="2:4" x14ac:dyDescent="0.2">
      <c r="B2535" s="166"/>
      <c r="C2535" s="165"/>
      <c r="D2535" s="167"/>
    </row>
    <row r="2536" spans="2:4" x14ac:dyDescent="0.2">
      <c r="B2536" s="166"/>
      <c r="C2536" s="165"/>
      <c r="D2536" s="167"/>
    </row>
    <row r="2537" spans="2:4" x14ac:dyDescent="0.2">
      <c r="B2537" s="166"/>
      <c r="C2537" s="165"/>
      <c r="D2537" s="167"/>
    </row>
    <row r="2538" spans="2:4" x14ac:dyDescent="0.2">
      <c r="B2538" s="166"/>
      <c r="C2538" s="165"/>
      <c r="D2538" s="167"/>
    </row>
    <row r="2539" spans="2:4" x14ac:dyDescent="0.2">
      <c r="B2539" s="166"/>
      <c r="C2539" s="165"/>
      <c r="D2539" s="167"/>
    </row>
    <row r="2540" spans="2:4" x14ac:dyDescent="0.2">
      <c r="B2540" s="166"/>
      <c r="C2540" s="165"/>
      <c r="D2540" s="167"/>
    </row>
    <row r="2541" spans="2:4" x14ac:dyDescent="0.2">
      <c r="B2541" s="166"/>
      <c r="C2541" s="165"/>
      <c r="D2541" s="167"/>
    </row>
    <row r="2542" spans="2:4" x14ac:dyDescent="0.2">
      <c r="B2542" s="166"/>
      <c r="C2542" s="165"/>
      <c r="D2542" s="167"/>
    </row>
    <row r="2543" spans="2:4" x14ac:dyDescent="0.2">
      <c r="B2543" s="166"/>
      <c r="C2543" s="165"/>
      <c r="D2543" s="167"/>
    </row>
    <row r="2544" spans="2:4" x14ac:dyDescent="0.2">
      <c r="B2544" s="166"/>
      <c r="C2544" s="165"/>
      <c r="D2544" s="167"/>
    </row>
    <row r="2545" spans="2:4" x14ac:dyDescent="0.2">
      <c r="B2545" s="166"/>
      <c r="C2545" s="165"/>
      <c r="D2545" s="167"/>
    </row>
    <row r="2546" spans="2:4" x14ac:dyDescent="0.2">
      <c r="B2546" s="166"/>
      <c r="C2546" s="165"/>
      <c r="D2546" s="167"/>
    </row>
    <row r="2547" spans="2:4" x14ac:dyDescent="0.2">
      <c r="B2547" s="166"/>
      <c r="C2547" s="165"/>
      <c r="D2547" s="167"/>
    </row>
    <row r="2548" spans="2:4" x14ac:dyDescent="0.2">
      <c r="B2548" s="166"/>
      <c r="C2548" s="165"/>
      <c r="D2548" s="167"/>
    </row>
    <row r="2549" spans="2:4" x14ac:dyDescent="0.2">
      <c r="B2549" s="166"/>
      <c r="C2549" s="165"/>
      <c r="D2549" s="167"/>
    </row>
    <row r="2550" spans="2:4" x14ac:dyDescent="0.2">
      <c r="B2550" s="166"/>
      <c r="C2550" s="165"/>
      <c r="D2550" s="167"/>
    </row>
    <row r="2551" spans="2:4" x14ac:dyDescent="0.2">
      <c r="B2551" s="166"/>
      <c r="C2551" s="165"/>
      <c r="D2551" s="167"/>
    </row>
    <row r="2552" spans="2:4" x14ac:dyDescent="0.2">
      <c r="B2552" s="166"/>
      <c r="C2552" s="165"/>
      <c r="D2552" s="167"/>
    </row>
    <row r="2553" spans="2:4" x14ac:dyDescent="0.2">
      <c r="B2553" s="166"/>
      <c r="C2553" s="165"/>
      <c r="D2553" s="167"/>
    </row>
    <row r="2554" spans="2:4" x14ac:dyDescent="0.2">
      <c r="B2554" s="166"/>
      <c r="C2554" s="165"/>
      <c r="D2554" s="167"/>
    </row>
    <row r="2555" spans="2:4" x14ac:dyDescent="0.2">
      <c r="B2555" s="166"/>
      <c r="C2555" s="165"/>
      <c r="D2555" s="167"/>
    </row>
    <row r="2556" spans="2:4" x14ac:dyDescent="0.2">
      <c r="B2556" s="166"/>
      <c r="C2556" s="165"/>
      <c r="D2556" s="167"/>
    </row>
    <row r="2557" spans="2:4" x14ac:dyDescent="0.2">
      <c r="B2557" s="166"/>
      <c r="C2557" s="165"/>
      <c r="D2557" s="167"/>
    </row>
    <row r="2558" spans="2:4" x14ac:dyDescent="0.2">
      <c r="B2558" s="166"/>
      <c r="C2558" s="165"/>
      <c r="D2558" s="167"/>
    </row>
    <row r="2559" spans="2:4" x14ac:dyDescent="0.2">
      <c r="B2559" s="166"/>
      <c r="C2559" s="165"/>
      <c r="D2559" s="167"/>
    </row>
    <row r="2560" spans="2:4" x14ac:dyDescent="0.2">
      <c r="B2560" s="166"/>
      <c r="C2560" s="165"/>
      <c r="D2560" s="167"/>
    </row>
    <row r="2561" spans="2:4" x14ac:dyDescent="0.2">
      <c r="B2561" s="166"/>
      <c r="C2561" s="165"/>
      <c r="D2561" s="167"/>
    </row>
    <row r="2562" spans="2:4" x14ac:dyDescent="0.2">
      <c r="B2562" s="166"/>
      <c r="C2562" s="165"/>
      <c r="D2562" s="167"/>
    </row>
    <row r="2563" spans="2:4" x14ac:dyDescent="0.2">
      <c r="B2563" s="166"/>
      <c r="C2563" s="165"/>
      <c r="D2563" s="167"/>
    </row>
    <row r="2564" spans="2:4" x14ac:dyDescent="0.2">
      <c r="B2564" s="166"/>
      <c r="C2564" s="165"/>
      <c r="D2564" s="167"/>
    </row>
    <row r="2565" spans="2:4" x14ac:dyDescent="0.2">
      <c r="B2565" s="166"/>
      <c r="C2565" s="165"/>
      <c r="D2565" s="167"/>
    </row>
    <row r="2566" spans="2:4" x14ac:dyDescent="0.2">
      <c r="B2566" s="166"/>
      <c r="C2566" s="165"/>
      <c r="D2566" s="167"/>
    </row>
    <row r="2567" spans="2:4" x14ac:dyDescent="0.2">
      <c r="B2567" s="166"/>
      <c r="C2567" s="165"/>
      <c r="D2567" s="167"/>
    </row>
    <row r="2568" spans="2:4" x14ac:dyDescent="0.2">
      <c r="B2568" s="166"/>
      <c r="C2568" s="165"/>
      <c r="D2568" s="167"/>
    </row>
    <row r="2569" spans="2:4" x14ac:dyDescent="0.2">
      <c r="B2569" s="166"/>
      <c r="C2569" s="165"/>
      <c r="D2569" s="167"/>
    </row>
    <row r="2570" spans="2:4" x14ac:dyDescent="0.2">
      <c r="B2570" s="166"/>
      <c r="C2570" s="165"/>
      <c r="D2570" s="167"/>
    </row>
    <row r="2571" spans="2:4" x14ac:dyDescent="0.2">
      <c r="B2571" s="166"/>
      <c r="C2571" s="165"/>
      <c r="D2571" s="167"/>
    </row>
    <row r="2572" spans="2:4" x14ac:dyDescent="0.2">
      <c r="B2572" s="166"/>
      <c r="C2572" s="165"/>
      <c r="D2572" s="167"/>
    </row>
    <row r="2573" spans="2:4" x14ac:dyDescent="0.2">
      <c r="B2573" s="166"/>
      <c r="C2573" s="165"/>
      <c r="D2573" s="167"/>
    </row>
    <row r="2574" spans="2:4" x14ac:dyDescent="0.2">
      <c r="B2574" s="166"/>
      <c r="C2574" s="165"/>
      <c r="D2574" s="167"/>
    </row>
    <row r="2575" spans="2:4" x14ac:dyDescent="0.2">
      <c r="B2575" s="166"/>
      <c r="C2575" s="165"/>
      <c r="D2575" s="167"/>
    </row>
    <row r="2576" spans="2:4" x14ac:dyDescent="0.2">
      <c r="B2576" s="166"/>
      <c r="C2576" s="165"/>
      <c r="D2576" s="167"/>
    </row>
    <row r="2577" spans="2:4" x14ac:dyDescent="0.2">
      <c r="B2577" s="166"/>
      <c r="C2577" s="165"/>
      <c r="D2577" s="167"/>
    </row>
    <row r="2578" spans="2:4" x14ac:dyDescent="0.2">
      <c r="B2578" s="166"/>
      <c r="C2578" s="165"/>
      <c r="D2578" s="167"/>
    </row>
    <row r="2579" spans="2:4" x14ac:dyDescent="0.2">
      <c r="B2579" s="166"/>
      <c r="C2579" s="165"/>
      <c r="D2579" s="167"/>
    </row>
    <row r="2580" spans="2:4" x14ac:dyDescent="0.2">
      <c r="B2580" s="166"/>
      <c r="C2580" s="165"/>
      <c r="D2580" s="167"/>
    </row>
    <row r="2581" spans="2:4" x14ac:dyDescent="0.2">
      <c r="B2581" s="166"/>
      <c r="C2581" s="165"/>
      <c r="D2581" s="167"/>
    </row>
    <row r="2582" spans="2:4" x14ac:dyDescent="0.2">
      <c r="B2582" s="166"/>
      <c r="C2582" s="165"/>
      <c r="D2582" s="167"/>
    </row>
    <row r="2583" spans="2:4" x14ac:dyDescent="0.2">
      <c r="B2583" s="166"/>
      <c r="C2583" s="165"/>
      <c r="D2583" s="167"/>
    </row>
    <row r="2584" spans="2:4" x14ac:dyDescent="0.2">
      <c r="B2584" s="166"/>
      <c r="C2584" s="165"/>
      <c r="D2584" s="167"/>
    </row>
    <row r="2585" spans="2:4" x14ac:dyDescent="0.2">
      <c r="B2585" s="166"/>
      <c r="C2585" s="165"/>
      <c r="D2585" s="167"/>
    </row>
    <row r="2586" spans="2:4" x14ac:dyDescent="0.2">
      <c r="B2586" s="166"/>
      <c r="C2586" s="165"/>
      <c r="D2586" s="167"/>
    </row>
    <row r="2587" spans="2:4" x14ac:dyDescent="0.2">
      <c r="B2587" s="166"/>
      <c r="C2587" s="165"/>
      <c r="D2587" s="167"/>
    </row>
    <row r="2588" spans="2:4" x14ac:dyDescent="0.2">
      <c r="B2588" s="166"/>
      <c r="C2588" s="165"/>
      <c r="D2588" s="167"/>
    </row>
    <row r="2589" spans="2:4" x14ac:dyDescent="0.2">
      <c r="B2589" s="166"/>
      <c r="C2589" s="165"/>
      <c r="D2589" s="167"/>
    </row>
    <row r="2590" spans="2:4" x14ac:dyDescent="0.2">
      <c r="B2590" s="166"/>
      <c r="C2590" s="165"/>
      <c r="D2590" s="167"/>
    </row>
    <row r="2591" spans="2:4" x14ac:dyDescent="0.2">
      <c r="B2591" s="166"/>
      <c r="C2591" s="165"/>
      <c r="D2591" s="167"/>
    </row>
    <row r="2592" spans="2:4" x14ac:dyDescent="0.2">
      <c r="B2592" s="166"/>
      <c r="C2592" s="165"/>
      <c r="D2592" s="167"/>
    </row>
    <row r="2593" spans="2:4" x14ac:dyDescent="0.2">
      <c r="B2593" s="166"/>
      <c r="C2593" s="165"/>
      <c r="D2593" s="167"/>
    </row>
    <row r="2594" spans="2:4" x14ac:dyDescent="0.2">
      <c r="B2594" s="166"/>
      <c r="C2594" s="165"/>
      <c r="D2594" s="167"/>
    </row>
    <row r="2595" spans="2:4" x14ac:dyDescent="0.2">
      <c r="B2595" s="166"/>
      <c r="C2595" s="165"/>
      <c r="D2595" s="167"/>
    </row>
    <row r="2596" spans="2:4" x14ac:dyDescent="0.2">
      <c r="B2596" s="166"/>
      <c r="C2596" s="165"/>
      <c r="D2596" s="167"/>
    </row>
    <row r="2597" spans="2:4" x14ac:dyDescent="0.2">
      <c r="B2597" s="166"/>
      <c r="C2597" s="165"/>
      <c r="D2597" s="167"/>
    </row>
    <row r="2598" spans="2:4" x14ac:dyDescent="0.2">
      <c r="B2598" s="166"/>
      <c r="C2598" s="165"/>
      <c r="D2598" s="167"/>
    </row>
    <row r="2599" spans="2:4" x14ac:dyDescent="0.2">
      <c r="B2599" s="166"/>
      <c r="C2599" s="165"/>
      <c r="D2599" s="167"/>
    </row>
    <row r="2600" spans="2:4" x14ac:dyDescent="0.2">
      <c r="B2600" s="166"/>
      <c r="C2600" s="165"/>
      <c r="D2600" s="167"/>
    </row>
    <row r="2601" spans="2:4" x14ac:dyDescent="0.2">
      <c r="B2601" s="166"/>
      <c r="C2601" s="165"/>
      <c r="D2601" s="167"/>
    </row>
    <row r="2602" spans="2:4" x14ac:dyDescent="0.2">
      <c r="B2602" s="166"/>
      <c r="C2602" s="165"/>
      <c r="D2602" s="167"/>
    </row>
    <row r="2603" spans="2:4" x14ac:dyDescent="0.2">
      <c r="B2603" s="166"/>
      <c r="C2603" s="165"/>
      <c r="D2603" s="167"/>
    </row>
    <row r="2604" spans="2:4" x14ac:dyDescent="0.2">
      <c r="B2604" s="166"/>
      <c r="C2604" s="165"/>
      <c r="D2604" s="167"/>
    </row>
    <row r="2605" spans="2:4" x14ac:dyDescent="0.2">
      <c r="B2605" s="166"/>
      <c r="C2605" s="165"/>
      <c r="D2605" s="167"/>
    </row>
    <row r="2606" spans="2:4" x14ac:dyDescent="0.2">
      <c r="B2606" s="166"/>
      <c r="C2606" s="165"/>
      <c r="D2606" s="167"/>
    </row>
    <row r="2607" spans="2:4" x14ac:dyDescent="0.2">
      <c r="B2607" s="166"/>
      <c r="C2607" s="165"/>
      <c r="D2607" s="167"/>
    </row>
    <row r="2608" spans="2:4" x14ac:dyDescent="0.2">
      <c r="B2608" s="166"/>
      <c r="C2608" s="165"/>
      <c r="D2608" s="167"/>
    </row>
    <row r="2609" spans="2:4" x14ac:dyDescent="0.2">
      <c r="B2609" s="166"/>
      <c r="C2609" s="165"/>
      <c r="D2609" s="167"/>
    </row>
    <row r="2610" spans="2:4" x14ac:dyDescent="0.2">
      <c r="B2610" s="166"/>
      <c r="C2610" s="165"/>
      <c r="D2610" s="167"/>
    </row>
    <row r="2611" spans="2:4" x14ac:dyDescent="0.2">
      <c r="B2611" s="166"/>
      <c r="C2611" s="165"/>
      <c r="D2611" s="167"/>
    </row>
    <row r="2612" spans="2:4" x14ac:dyDescent="0.2">
      <c r="B2612" s="166"/>
      <c r="C2612" s="165"/>
      <c r="D2612" s="167"/>
    </row>
    <row r="2613" spans="2:4" x14ac:dyDescent="0.2">
      <c r="B2613" s="166"/>
      <c r="C2613" s="165"/>
      <c r="D2613" s="167"/>
    </row>
    <row r="2614" spans="2:4" x14ac:dyDescent="0.2">
      <c r="B2614" s="166"/>
      <c r="C2614" s="165"/>
      <c r="D2614" s="167"/>
    </row>
    <row r="2615" spans="2:4" x14ac:dyDescent="0.2">
      <c r="B2615" s="166"/>
      <c r="C2615" s="165"/>
      <c r="D2615" s="167"/>
    </row>
    <row r="2616" spans="2:4" x14ac:dyDescent="0.2">
      <c r="B2616" s="166"/>
      <c r="C2616" s="165"/>
      <c r="D2616" s="167"/>
    </row>
    <row r="2617" spans="2:4" x14ac:dyDescent="0.2">
      <c r="B2617" s="166"/>
      <c r="C2617" s="165"/>
      <c r="D2617" s="167"/>
    </row>
    <row r="2618" spans="2:4" x14ac:dyDescent="0.2">
      <c r="B2618" s="166"/>
      <c r="C2618" s="165"/>
      <c r="D2618" s="167"/>
    </row>
    <row r="2619" spans="2:4" x14ac:dyDescent="0.2">
      <c r="B2619" s="166"/>
      <c r="C2619" s="165"/>
      <c r="D2619" s="167"/>
    </row>
    <row r="2620" spans="2:4" x14ac:dyDescent="0.2">
      <c r="B2620" s="166"/>
      <c r="C2620" s="165"/>
      <c r="D2620" s="167"/>
    </row>
  </sheetData>
  <sortState xmlns:xlrd2="http://schemas.microsoft.com/office/spreadsheetml/2017/richdata2" ref="B69:D1904">
    <sortCondition descending="1" ref="B69:B1904"/>
  </sortState>
  <phoneticPr fontId="26" type="noConversion"/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61AF6-30BD-41D1-9747-82C85EA5C983}">
  <sheetPr codeName="Planilha4"/>
  <dimension ref="A7:W34"/>
  <sheetViews>
    <sheetView showGridLines="0" zoomScale="80" zoomScaleNormal="80" workbookViewId="0">
      <pane ySplit="7" topLeftCell="A8" activePane="bottomLeft" state="frozen"/>
      <selection pane="bottomLeft" activeCell="C7" sqref="C7"/>
    </sheetView>
  </sheetViews>
  <sheetFormatPr defaultColWidth="9.140625" defaultRowHeight="15" x14ac:dyDescent="0.25"/>
  <cols>
    <col min="1" max="1" width="9.140625" style="37"/>
    <col min="2" max="2" width="3.7109375" style="42" bestFit="1" customWidth="1"/>
    <col min="3" max="3" width="25.140625" style="37" bestFit="1" customWidth="1"/>
    <col min="4" max="4" width="13.85546875" style="37" bestFit="1" customWidth="1"/>
    <col min="5" max="5" width="16.7109375" style="37" hidden="1" customWidth="1"/>
    <col min="6" max="6" width="10.42578125" style="37" hidden="1" customWidth="1"/>
    <col min="7" max="7" width="28.28515625" style="37" hidden="1" customWidth="1"/>
    <col min="8" max="8" width="12.28515625" style="37" hidden="1" customWidth="1"/>
    <col min="9" max="9" width="12.28515625" style="37" customWidth="1"/>
    <col min="10" max="10" width="10.7109375" style="37" bestFit="1" customWidth="1"/>
    <col min="11" max="11" width="14.28515625" style="37" bestFit="1" customWidth="1"/>
    <col min="12" max="12" width="12.7109375" style="37" customWidth="1"/>
    <col min="13" max="13" width="17.28515625" style="37" customWidth="1"/>
    <col min="14" max="14" width="14.7109375" style="37" customWidth="1"/>
    <col min="15" max="15" width="16.140625" style="37" customWidth="1"/>
    <col min="16" max="16" width="14.28515625" style="37" bestFit="1" customWidth="1"/>
    <col min="17" max="17" width="16.5703125" style="37" bestFit="1" customWidth="1"/>
    <col min="18" max="18" width="9.140625" style="37"/>
    <col min="19" max="19" width="14.7109375" style="37" bestFit="1" customWidth="1"/>
    <col min="20" max="20" width="11.85546875" style="37" bestFit="1" customWidth="1"/>
    <col min="21" max="21" width="12.7109375" style="37" bestFit="1" customWidth="1"/>
    <col min="22" max="22" width="14.7109375" style="37" bestFit="1" customWidth="1"/>
    <col min="23" max="16384" width="9.140625" style="37"/>
  </cols>
  <sheetData>
    <row r="7" spans="2:23" ht="41.45" customHeight="1" x14ac:dyDescent="0.25">
      <c r="B7" s="36" t="s">
        <v>11</v>
      </c>
      <c r="C7" s="36" t="s">
        <v>12</v>
      </c>
      <c r="D7" s="36" t="s">
        <v>13</v>
      </c>
      <c r="E7" s="36" t="s">
        <v>14</v>
      </c>
      <c r="F7" s="36" t="s">
        <v>15</v>
      </c>
      <c r="G7" s="36" t="s">
        <v>16</v>
      </c>
      <c r="H7" s="36" t="s">
        <v>17</v>
      </c>
      <c r="I7" s="36" t="s">
        <v>97</v>
      </c>
      <c r="J7" s="36" t="s">
        <v>18</v>
      </c>
      <c r="K7" s="36" t="s">
        <v>19</v>
      </c>
      <c r="L7" s="36" t="s">
        <v>20</v>
      </c>
      <c r="M7" s="36" t="s">
        <v>21</v>
      </c>
      <c r="N7" s="36" t="s">
        <v>186</v>
      </c>
      <c r="O7" s="36" t="s">
        <v>98</v>
      </c>
      <c r="P7" s="36" t="s">
        <v>19</v>
      </c>
      <c r="Q7" s="36" t="s">
        <v>183</v>
      </c>
    </row>
    <row r="8" spans="2:23" x14ac:dyDescent="0.25">
      <c r="B8" s="57">
        <v>1</v>
      </c>
      <c r="C8" s="58" t="s">
        <v>110</v>
      </c>
      <c r="D8" s="59" t="s">
        <v>122</v>
      </c>
      <c r="E8" s="59" t="s">
        <v>61</v>
      </c>
      <c r="F8" s="59" t="s">
        <v>62</v>
      </c>
      <c r="G8" s="59" t="s">
        <v>54</v>
      </c>
      <c r="H8" s="60" t="s">
        <v>10</v>
      </c>
      <c r="I8" s="119">
        <v>1.4</v>
      </c>
      <c r="J8" s="61" t="s">
        <v>52</v>
      </c>
      <c r="K8" s="62">
        <v>0.1368</v>
      </c>
      <c r="L8" s="63">
        <v>46776</v>
      </c>
      <c r="M8" s="64">
        <f>Q8/($Q$23+$M$33)</f>
        <v>8.9958690260439553E-2</v>
      </c>
      <c r="N8" s="121">
        <v>14231</v>
      </c>
      <c r="O8" s="65">
        <v>451.28166462000002</v>
      </c>
      <c r="P8" s="64">
        <v>0.13730000000000001</v>
      </c>
      <c r="Q8" s="66">
        <f>O8*N8</f>
        <v>6422189.3692072202</v>
      </c>
      <c r="S8" s="38"/>
      <c r="T8" s="39"/>
      <c r="V8" s="40"/>
      <c r="W8" s="41"/>
    </row>
    <row r="9" spans="2:23" x14ac:dyDescent="0.25">
      <c r="B9" s="67">
        <f>B8+1</f>
        <v>2</v>
      </c>
      <c r="C9" s="68" t="s">
        <v>107</v>
      </c>
      <c r="D9" s="69" t="s">
        <v>119</v>
      </c>
      <c r="E9" s="69" t="s">
        <v>58</v>
      </c>
      <c r="F9" s="69" t="s">
        <v>96</v>
      </c>
      <c r="G9" s="69" t="s">
        <v>54</v>
      </c>
      <c r="H9" s="70" t="s">
        <v>10</v>
      </c>
      <c r="I9" s="120">
        <v>2.2000000000000002</v>
      </c>
      <c r="J9" s="71" t="s">
        <v>52</v>
      </c>
      <c r="K9" s="72">
        <v>0.1225</v>
      </c>
      <c r="L9" s="73">
        <v>47106</v>
      </c>
      <c r="M9" s="74">
        <f>Q9/($Q$23+$M$33)</f>
        <v>8.9708685244205846E-2</v>
      </c>
      <c r="N9" s="122">
        <v>6577</v>
      </c>
      <c r="O9" s="75">
        <v>973.74812287999998</v>
      </c>
      <c r="P9" s="74">
        <v>0.1226</v>
      </c>
      <c r="Q9" s="76">
        <f>O9*N9</f>
        <v>6404341.4041817598</v>
      </c>
      <c r="S9" s="38"/>
      <c r="T9" s="39"/>
      <c r="V9" s="40"/>
      <c r="W9" s="41"/>
    </row>
    <row r="10" spans="2:23" x14ac:dyDescent="0.25">
      <c r="B10" s="57">
        <f t="shared" ref="B10:B19" si="0">B9+1</f>
        <v>3</v>
      </c>
      <c r="C10" s="58" t="s">
        <v>108</v>
      </c>
      <c r="D10" s="59" t="s">
        <v>120</v>
      </c>
      <c r="E10" s="59" t="s">
        <v>89</v>
      </c>
      <c r="F10" s="59" t="s">
        <v>93</v>
      </c>
      <c r="G10" s="59" t="s">
        <v>54</v>
      </c>
      <c r="H10" s="60">
        <v>0.22606868401599012</v>
      </c>
      <c r="I10" s="119">
        <v>2.2999999999999998</v>
      </c>
      <c r="J10" s="61" t="s">
        <v>52</v>
      </c>
      <c r="K10" s="62">
        <v>0.123</v>
      </c>
      <c r="L10" s="63">
        <v>47205</v>
      </c>
      <c r="M10" s="64">
        <f>Q10/($Q$23+$M$33)</f>
        <v>8.3686264661658766E-2</v>
      </c>
      <c r="N10" s="121">
        <v>6000</v>
      </c>
      <c r="O10" s="65">
        <v>995.73303721000002</v>
      </c>
      <c r="P10" s="64">
        <v>0.12330000000000001</v>
      </c>
      <c r="Q10" s="66">
        <f t="shared" ref="Q10:Q19" si="1">O10*N10</f>
        <v>5974398.2232600003</v>
      </c>
      <c r="S10" s="38"/>
      <c r="T10" s="39"/>
      <c r="V10" s="40"/>
      <c r="W10" s="41"/>
    </row>
    <row r="11" spans="2:23" x14ac:dyDescent="0.25">
      <c r="B11" s="67">
        <f t="shared" si="0"/>
        <v>4</v>
      </c>
      <c r="C11" s="68" t="s">
        <v>112</v>
      </c>
      <c r="D11" s="69" t="s">
        <v>124</v>
      </c>
      <c r="E11" s="69" t="s">
        <v>58</v>
      </c>
      <c r="F11" s="69" t="s">
        <v>91</v>
      </c>
      <c r="G11" s="69" t="s">
        <v>66</v>
      </c>
      <c r="H11" s="70" t="s">
        <v>10</v>
      </c>
      <c r="I11" s="120">
        <v>4.5999999999999996</v>
      </c>
      <c r="J11" s="71" t="s">
        <v>52</v>
      </c>
      <c r="K11" s="72">
        <v>8.5000000000000006E-2</v>
      </c>
      <c r="L11" s="73">
        <v>49841</v>
      </c>
      <c r="M11" s="74">
        <f>Q11/($Q$23+$M$33)</f>
        <v>7.428173598653387E-2</v>
      </c>
      <c r="N11" s="122">
        <v>5500</v>
      </c>
      <c r="O11" s="75">
        <v>964.18270895000001</v>
      </c>
      <c r="P11" s="74">
        <v>8.2900000000000001E-2</v>
      </c>
      <c r="Q11" s="76">
        <f>O11*N11</f>
        <v>5303004.8992250003</v>
      </c>
      <c r="S11" s="38"/>
      <c r="T11" s="39"/>
      <c r="V11" s="40"/>
      <c r="W11" s="41"/>
    </row>
    <row r="12" spans="2:23" x14ac:dyDescent="0.25">
      <c r="B12" s="57">
        <f t="shared" si="0"/>
        <v>5</v>
      </c>
      <c r="C12" s="58" t="s">
        <v>111</v>
      </c>
      <c r="D12" s="59" t="s">
        <v>123</v>
      </c>
      <c r="E12" s="59" t="s">
        <v>63</v>
      </c>
      <c r="F12" s="59" t="s">
        <v>64</v>
      </c>
      <c r="G12" s="59" t="s">
        <v>54</v>
      </c>
      <c r="H12" s="60">
        <v>0.7874098539741754</v>
      </c>
      <c r="I12" s="119">
        <v>3.6</v>
      </c>
      <c r="J12" s="61" t="s">
        <v>52</v>
      </c>
      <c r="K12" s="62">
        <v>0.1278</v>
      </c>
      <c r="L12" s="63">
        <v>50027</v>
      </c>
      <c r="M12" s="64">
        <f>Q12/($Q$23+$M$33)</f>
        <v>7.369525611837506E-2</v>
      </c>
      <c r="N12" s="121">
        <v>6397</v>
      </c>
      <c r="O12" s="65">
        <v>822.43799447000004</v>
      </c>
      <c r="P12" s="64">
        <v>0.12509999999999999</v>
      </c>
      <c r="Q12" s="66">
        <f>O12*N12</f>
        <v>5261135.8506245902</v>
      </c>
      <c r="S12" s="38"/>
      <c r="T12" s="39"/>
      <c r="V12" s="40"/>
      <c r="W12" s="41"/>
    </row>
    <row r="13" spans="2:23" x14ac:dyDescent="0.25">
      <c r="B13" s="67">
        <f t="shared" si="0"/>
        <v>6</v>
      </c>
      <c r="C13" s="68" t="s">
        <v>113</v>
      </c>
      <c r="D13" s="69" t="s">
        <v>125</v>
      </c>
      <c r="E13" s="69" t="s">
        <v>58</v>
      </c>
      <c r="F13" s="69" t="s">
        <v>78</v>
      </c>
      <c r="G13" s="69" t="s">
        <v>79</v>
      </c>
      <c r="H13" s="70">
        <v>0.51887417973754846</v>
      </c>
      <c r="I13" s="120">
        <v>2.5</v>
      </c>
      <c r="J13" s="71" t="s">
        <v>52</v>
      </c>
      <c r="K13" s="72">
        <v>6.93E-2</v>
      </c>
      <c r="L13" s="73">
        <v>47166</v>
      </c>
      <c r="M13" s="74">
        <f>Q13/($Q$23+$M$33)</f>
        <v>6.5788672671612702E-2</v>
      </c>
      <c r="N13" s="122">
        <v>5000</v>
      </c>
      <c r="O13" s="75">
        <v>939.33629541000005</v>
      </c>
      <c r="P13" s="74">
        <v>3.8899999999999997E-2</v>
      </c>
      <c r="Q13" s="76">
        <f>O13*N13</f>
        <v>4696681.4770499999</v>
      </c>
      <c r="S13" s="38"/>
      <c r="T13" s="39"/>
      <c r="V13" s="40"/>
      <c r="W13" s="41"/>
    </row>
    <row r="14" spans="2:23" x14ac:dyDescent="0.25">
      <c r="B14" s="57">
        <f t="shared" si="0"/>
        <v>7</v>
      </c>
      <c r="C14" s="58" t="s">
        <v>109</v>
      </c>
      <c r="D14" s="59" t="s">
        <v>121</v>
      </c>
      <c r="E14" s="59" t="s">
        <v>86</v>
      </c>
      <c r="F14" s="59" t="s">
        <v>94</v>
      </c>
      <c r="G14" s="59" t="s">
        <v>54</v>
      </c>
      <c r="H14" s="60">
        <v>0.21053705648605367</v>
      </c>
      <c r="I14" s="119">
        <v>1</v>
      </c>
      <c r="J14" s="61" t="s">
        <v>52</v>
      </c>
      <c r="K14" s="62">
        <v>0.115</v>
      </c>
      <c r="L14" s="63">
        <v>46567</v>
      </c>
      <c r="M14" s="64">
        <f>Q14/($Q$23+$M$33)</f>
        <v>6.54547819793935E-2</v>
      </c>
      <c r="N14" s="121">
        <v>9097</v>
      </c>
      <c r="O14" s="65">
        <v>513.66877847000001</v>
      </c>
      <c r="P14" s="64">
        <v>0.1153</v>
      </c>
      <c r="Q14" s="66">
        <f t="shared" si="1"/>
        <v>4672844.8777415901</v>
      </c>
      <c r="S14" s="38"/>
      <c r="T14" s="39"/>
      <c r="V14" s="40"/>
      <c r="W14" s="41"/>
    </row>
    <row r="15" spans="2:23" x14ac:dyDescent="0.25">
      <c r="B15" s="67">
        <f t="shared" si="0"/>
        <v>8</v>
      </c>
      <c r="C15" s="68" t="s">
        <v>114</v>
      </c>
      <c r="D15" s="69" t="s">
        <v>126</v>
      </c>
      <c r="E15" s="69" t="s">
        <v>55</v>
      </c>
      <c r="F15" s="69" t="s">
        <v>56</v>
      </c>
      <c r="G15" s="69" t="s">
        <v>57</v>
      </c>
      <c r="H15" s="70">
        <v>0.64770460198437307</v>
      </c>
      <c r="I15" s="120">
        <v>3.3</v>
      </c>
      <c r="J15" s="71" t="s">
        <v>52</v>
      </c>
      <c r="K15" s="72">
        <v>8.5599999999999996E-2</v>
      </c>
      <c r="L15" s="73">
        <v>48905</v>
      </c>
      <c r="M15" s="74">
        <f>Q15/($Q$23+$M$33)</f>
        <v>6.2205236812605209E-2</v>
      </c>
      <c r="N15" s="122">
        <v>4800</v>
      </c>
      <c r="O15" s="75">
        <v>925.17884554</v>
      </c>
      <c r="P15" s="74">
        <v>7.6700000000000004E-2</v>
      </c>
      <c r="Q15" s="76">
        <f t="shared" si="1"/>
        <v>4440858.4585920004</v>
      </c>
      <c r="S15" s="38"/>
      <c r="T15" s="39"/>
      <c r="V15" s="40"/>
      <c r="W15" s="41"/>
    </row>
    <row r="16" spans="2:23" x14ac:dyDescent="0.25">
      <c r="B16" s="57">
        <f t="shared" si="0"/>
        <v>9</v>
      </c>
      <c r="C16" s="58" t="s">
        <v>115</v>
      </c>
      <c r="D16" s="59" t="s">
        <v>127</v>
      </c>
      <c r="E16" s="59" t="s">
        <v>51</v>
      </c>
      <c r="F16" s="59" t="s">
        <v>73</v>
      </c>
      <c r="G16" s="59" t="s">
        <v>67</v>
      </c>
      <c r="H16" s="60">
        <v>0.65792464658312821</v>
      </c>
      <c r="I16" s="119">
        <v>1.6</v>
      </c>
      <c r="J16" s="61" t="s">
        <v>52</v>
      </c>
      <c r="K16" s="62">
        <v>7.6700000000000004E-2</v>
      </c>
      <c r="L16" s="63">
        <v>47416</v>
      </c>
      <c r="M16" s="64">
        <f>Q16/($Q$23+$M$33)</f>
        <v>5.4109565513817924E-2</v>
      </c>
      <c r="N16" s="121">
        <v>6350</v>
      </c>
      <c r="O16" s="65">
        <v>608.33149959000002</v>
      </c>
      <c r="P16" s="64">
        <v>7.5399999999999995E-2</v>
      </c>
      <c r="Q16" s="66">
        <f t="shared" si="1"/>
        <v>3862905.0223965002</v>
      </c>
      <c r="S16" s="38"/>
      <c r="T16" s="39"/>
      <c r="V16" s="40"/>
      <c r="W16" s="41"/>
    </row>
    <row r="17" spans="1:23" x14ac:dyDescent="0.25">
      <c r="B17" s="67">
        <f t="shared" si="0"/>
        <v>10</v>
      </c>
      <c r="C17" s="68" t="s">
        <v>116</v>
      </c>
      <c r="D17" s="69" t="s">
        <v>128</v>
      </c>
      <c r="E17" s="69" t="s">
        <v>53</v>
      </c>
      <c r="F17" s="69" t="s">
        <v>59</v>
      </c>
      <c r="G17" s="69" t="s">
        <v>60</v>
      </c>
      <c r="H17" s="70" t="s">
        <v>10</v>
      </c>
      <c r="I17" s="120">
        <v>1.2</v>
      </c>
      <c r="J17" s="71" t="s">
        <v>52</v>
      </c>
      <c r="K17" s="72">
        <v>0.12</v>
      </c>
      <c r="L17" s="73">
        <v>47473</v>
      </c>
      <c r="M17" s="74">
        <f>Q17/($Q$23+$M$33)</f>
        <v>4.9010804813398909E-2</v>
      </c>
      <c r="N17" s="122">
        <v>4300</v>
      </c>
      <c r="O17" s="75">
        <v>813.69821290000004</v>
      </c>
      <c r="P17" s="74">
        <v>0.13650000000000001</v>
      </c>
      <c r="Q17" s="76">
        <f t="shared" si="1"/>
        <v>3498902.3154700003</v>
      </c>
      <c r="S17" s="38"/>
      <c r="T17" s="39"/>
      <c r="V17" s="40"/>
      <c r="W17" s="41"/>
    </row>
    <row r="18" spans="1:23" x14ac:dyDescent="0.25">
      <c r="B18" s="57">
        <f t="shared" si="0"/>
        <v>11</v>
      </c>
      <c r="C18" s="58" t="s">
        <v>117</v>
      </c>
      <c r="D18" s="59" t="s">
        <v>129</v>
      </c>
      <c r="E18" s="59" t="s">
        <v>89</v>
      </c>
      <c r="F18" s="59" t="s">
        <v>92</v>
      </c>
      <c r="G18" s="59" t="s">
        <v>54</v>
      </c>
      <c r="H18" s="60">
        <v>0.34831011538002921</v>
      </c>
      <c r="I18" s="119">
        <v>2.4</v>
      </c>
      <c r="J18" s="61" t="s">
        <v>52</v>
      </c>
      <c r="K18" s="62">
        <v>9.0800000000000006E-2</v>
      </c>
      <c r="L18" s="63">
        <v>48079</v>
      </c>
      <c r="M18" s="64">
        <f>Q18/($Q$23+$M$33)</f>
        <v>4.7769304172792952E-2</v>
      </c>
      <c r="N18" s="121">
        <v>5000</v>
      </c>
      <c r="O18" s="65">
        <v>682.05421076000005</v>
      </c>
      <c r="P18" s="64">
        <v>0.12230000000000001</v>
      </c>
      <c r="Q18" s="66">
        <f t="shared" si="1"/>
        <v>3410271.0538000003</v>
      </c>
      <c r="S18" s="38"/>
      <c r="T18" s="39"/>
      <c r="V18" s="40"/>
      <c r="W18" s="41"/>
    </row>
    <row r="19" spans="1:23" x14ac:dyDescent="0.25">
      <c r="B19" s="67">
        <f t="shared" si="0"/>
        <v>12</v>
      </c>
      <c r="C19" s="68" t="s">
        <v>118</v>
      </c>
      <c r="D19" s="69" t="s">
        <v>130</v>
      </c>
      <c r="E19" s="69" t="s">
        <v>51</v>
      </c>
      <c r="F19" s="69" t="s">
        <v>65</v>
      </c>
      <c r="G19" s="69" t="s">
        <v>80</v>
      </c>
      <c r="H19" s="70">
        <v>0.48929228643987255</v>
      </c>
      <c r="I19" s="120">
        <v>2</v>
      </c>
      <c r="J19" s="71" t="s">
        <v>106</v>
      </c>
      <c r="K19" s="72">
        <v>7.0499999999999993E-2</v>
      </c>
      <c r="L19" s="73">
        <v>46940</v>
      </c>
      <c r="M19" s="74">
        <f>Q19/($Q$23+$M$33)</f>
        <v>4.1018963000842672E-2</v>
      </c>
      <c r="N19" s="122">
        <v>5000</v>
      </c>
      <c r="O19" s="75">
        <v>585.67226214000004</v>
      </c>
      <c r="P19" s="74">
        <v>6.7599999999999993E-2</v>
      </c>
      <c r="Q19" s="76">
        <f t="shared" si="1"/>
        <v>2928361.3107000003</v>
      </c>
      <c r="S19" s="38"/>
      <c r="T19" s="39"/>
      <c r="V19" s="40"/>
      <c r="W19" s="41"/>
    </row>
    <row r="20" spans="1:23" x14ac:dyDescent="0.25">
      <c r="B20" s="57"/>
      <c r="C20" s="58"/>
      <c r="D20" s="59"/>
      <c r="E20" s="59"/>
      <c r="F20" s="59"/>
      <c r="G20" s="59"/>
      <c r="H20" s="77"/>
      <c r="I20" s="77"/>
      <c r="J20" s="61"/>
      <c r="K20" s="78"/>
      <c r="L20" s="63"/>
      <c r="M20" s="79"/>
      <c r="N20" s="123"/>
      <c r="O20" s="79"/>
      <c r="P20" s="79"/>
      <c r="Q20" s="80"/>
    </row>
    <row r="21" spans="1:23" x14ac:dyDescent="0.25">
      <c r="B21" s="67"/>
      <c r="C21" s="68" t="s">
        <v>28</v>
      </c>
      <c r="D21" s="69"/>
      <c r="E21" s="69"/>
      <c r="F21" s="69"/>
      <c r="G21" s="69"/>
      <c r="H21" s="70"/>
      <c r="I21" s="70"/>
      <c r="J21" s="71"/>
      <c r="K21" s="72"/>
      <c r="L21" s="73"/>
      <c r="M21" s="74">
        <f>Q21/($Q$23+$M$33)</f>
        <v>9.6007073079778266E-2</v>
      </c>
      <c r="N21" s="122"/>
      <c r="O21" s="74"/>
      <c r="P21" s="74"/>
      <c r="Q21" s="76">
        <v>6853986.0053164801</v>
      </c>
    </row>
    <row r="22" spans="1:23" x14ac:dyDescent="0.25">
      <c r="B22" s="133"/>
      <c r="C22" s="134"/>
      <c r="D22" s="135"/>
      <c r="E22" s="135"/>
      <c r="F22" s="135"/>
      <c r="G22" s="135" t="s">
        <v>27</v>
      </c>
      <c r="H22" s="140"/>
      <c r="I22" s="140"/>
      <c r="J22" s="141"/>
      <c r="K22" s="142"/>
      <c r="L22" s="143"/>
      <c r="M22" s="144"/>
      <c r="N22" s="145"/>
      <c r="O22" s="144"/>
      <c r="P22" s="144"/>
      <c r="Q22" s="146">
        <v>0</v>
      </c>
    </row>
    <row r="23" spans="1:23" ht="15.75" thickBot="1" x14ac:dyDescent="0.3"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 t="s">
        <v>22</v>
      </c>
      <c r="N23" s="129"/>
      <c r="O23" s="129"/>
      <c r="P23" s="129"/>
      <c r="Q23" s="132">
        <f>SUM(Q8:Q22)</f>
        <v>63729880.267565146</v>
      </c>
    </row>
    <row r="24" spans="1:23" ht="15.75" thickTop="1" x14ac:dyDescent="0.25">
      <c r="Q24" s="43"/>
    </row>
    <row r="26" spans="1:23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5"/>
      <c r="K26" s="46"/>
      <c r="L26" s="46"/>
      <c r="M26" s="47"/>
      <c r="O26" s="48"/>
      <c r="P26" s="48"/>
      <c r="Q26" s="48"/>
      <c r="R26" s="49"/>
    </row>
    <row r="27" spans="1:23" ht="28.5" x14ac:dyDescent="0.25">
      <c r="B27" s="36" t="s">
        <v>11</v>
      </c>
      <c r="C27" s="36" t="s">
        <v>12</v>
      </c>
      <c r="D27" s="36" t="s">
        <v>23</v>
      </c>
      <c r="E27" s="36" t="s">
        <v>24</v>
      </c>
      <c r="F27" s="36" t="s">
        <v>25</v>
      </c>
      <c r="G27" s="36" t="s">
        <v>16</v>
      </c>
      <c r="H27" s="36" t="s">
        <v>26</v>
      </c>
      <c r="I27" s="36" t="s">
        <v>189</v>
      </c>
      <c r="J27" s="36" t="s">
        <v>178</v>
      </c>
      <c r="K27" s="36" t="s">
        <v>21</v>
      </c>
      <c r="L27" s="36" t="s">
        <v>185</v>
      </c>
      <c r="M27" s="36" t="s">
        <v>90</v>
      </c>
    </row>
    <row r="28" spans="1:23" x14ac:dyDescent="0.25">
      <c r="B28" s="81">
        <v>1</v>
      </c>
      <c r="C28" s="82" t="s">
        <v>29</v>
      </c>
      <c r="D28" s="81" t="s">
        <v>29</v>
      </c>
      <c r="E28" s="83" t="s">
        <v>70</v>
      </c>
      <c r="F28" s="81" t="s">
        <v>68</v>
      </c>
      <c r="G28" s="83" t="s">
        <v>69</v>
      </c>
      <c r="H28" s="84">
        <v>44489</v>
      </c>
      <c r="I28" s="85">
        <v>1</v>
      </c>
      <c r="J28" s="86">
        <v>50688</v>
      </c>
      <c r="K28" s="94">
        <f>M28/($Q$23+$M$33)</f>
        <v>6.6741048573829273E-2</v>
      </c>
      <c r="L28" s="85">
        <v>94</v>
      </c>
      <c r="M28" s="86">
        <f>L28*J28</f>
        <v>4764672</v>
      </c>
    </row>
    <row r="29" spans="1:23" x14ac:dyDescent="0.25">
      <c r="B29" s="67">
        <v>2</v>
      </c>
      <c r="C29" s="68" t="s">
        <v>131</v>
      </c>
      <c r="D29" s="67" t="s">
        <v>131</v>
      </c>
      <c r="E29" s="69" t="s">
        <v>77</v>
      </c>
      <c r="F29" s="67" t="s">
        <v>68</v>
      </c>
      <c r="G29" s="69" t="s">
        <v>69</v>
      </c>
      <c r="H29" s="87">
        <v>45702</v>
      </c>
      <c r="I29" s="88">
        <v>0.1</v>
      </c>
      <c r="J29" s="89">
        <v>300000</v>
      </c>
      <c r="K29" s="74">
        <f>M29/($Q$23+$M$33)</f>
        <v>3.332379533305542E-2</v>
      </c>
      <c r="L29" s="88">
        <v>7.93</v>
      </c>
      <c r="M29" s="89">
        <f>L29*J29</f>
        <v>2379000</v>
      </c>
    </row>
    <row r="30" spans="1:23" x14ac:dyDescent="0.25">
      <c r="A30" s="93"/>
      <c r="B30" s="57">
        <v>3</v>
      </c>
      <c r="C30" s="58" t="s">
        <v>132</v>
      </c>
      <c r="D30" s="57" t="s">
        <v>132</v>
      </c>
      <c r="E30" s="59" t="s">
        <v>72</v>
      </c>
      <c r="F30" s="57" t="s">
        <v>68</v>
      </c>
      <c r="G30" s="59" t="s">
        <v>69</v>
      </c>
      <c r="H30" s="90">
        <v>44902</v>
      </c>
      <c r="I30" s="91">
        <v>1.0759000000000001</v>
      </c>
      <c r="J30" s="92">
        <v>6317</v>
      </c>
      <c r="K30" s="64">
        <f>M30/($Q$23+$M$33)</f>
        <v>7.2265905518123031E-3</v>
      </c>
      <c r="L30" s="91">
        <v>81.67</v>
      </c>
      <c r="M30" s="92">
        <f>L30*J30</f>
        <v>515909.39</v>
      </c>
    </row>
    <row r="31" spans="1:23" x14ac:dyDescent="0.25">
      <c r="A31" s="93"/>
      <c r="B31" s="67">
        <v>4</v>
      </c>
      <c r="C31" s="68" t="s">
        <v>133</v>
      </c>
      <c r="D31" s="67" t="s">
        <v>133</v>
      </c>
      <c r="E31" s="69" t="s">
        <v>71</v>
      </c>
      <c r="F31" s="67" t="s">
        <v>68</v>
      </c>
      <c r="G31" s="69" t="s">
        <v>69</v>
      </c>
      <c r="H31" s="87">
        <v>45293</v>
      </c>
      <c r="I31" s="88">
        <v>0.11</v>
      </c>
      <c r="J31" s="89">
        <v>100</v>
      </c>
      <c r="K31" s="74">
        <f>M31/($Q$23+$M$33)</f>
        <v>1.3531225847722378E-5</v>
      </c>
      <c r="L31" s="88">
        <v>9.66</v>
      </c>
      <c r="M31" s="89">
        <f>L31*J31</f>
        <v>966</v>
      </c>
    </row>
    <row r="32" spans="1:23" x14ac:dyDescent="0.25">
      <c r="A32" s="93"/>
      <c r="B32" s="133"/>
      <c r="C32" s="134"/>
      <c r="D32" s="133"/>
      <c r="E32" s="135"/>
      <c r="F32" s="133"/>
      <c r="G32" s="135"/>
      <c r="H32" s="136"/>
      <c r="I32" s="137"/>
      <c r="J32" s="138"/>
      <c r="K32" s="139"/>
      <c r="L32" s="137"/>
      <c r="M32" s="138"/>
    </row>
    <row r="33" spans="1:17" ht="15.75" thickBot="1" x14ac:dyDescent="0.3">
      <c r="A33" s="93"/>
      <c r="B33" s="125"/>
      <c r="C33" s="126"/>
      <c r="D33" s="125"/>
      <c r="E33" s="127"/>
      <c r="F33" s="125"/>
      <c r="G33" s="127"/>
      <c r="H33" s="128"/>
      <c r="I33" s="129"/>
      <c r="J33" s="130"/>
      <c r="K33" s="131" t="s">
        <v>22</v>
      </c>
      <c r="L33" s="129"/>
      <c r="M33" s="132">
        <f>SUM(M28:M32)</f>
        <v>7660547.3899999997</v>
      </c>
    </row>
    <row r="34" spans="1:17" ht="15.75" thickTop="1" x14ac:dyDescent="0.25">
      <c r="A34" s="93"/>
      <c r="B34" s="50"/>
      <c r="C34" s="51"/>
      <c r="D34" s="52"/>
      <c r="E34" s="52"/>
      <c r="F34" s="52"/>
      <c r="G34" s="52"/>
      <c r="H34" s="53"/>
      <c r="I34" s="53"/>
      <c r="J34" s="54"/>
      <c r="K34" s="55"/>
      <c r="L34" s="55"/>
      <c r="M34" s="118"/>
      <c r="P34" s="56"/>
      <c r="Q34" s="56"/>
    </row>
  </sheetData>
  <sortState xmlns:xlrd2="http://schemas.microsoft.com/office/spreadsheetml/2017/richdata2" ref="B28:M32">
    <sortCondition descending="1" ref="M28:M32"/>
  </sortState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BBC6D-3901-4822-920B-A0D571D642A5}">
  <sheetPr codeName="Planilha5"/>
  <dimension ref="B2:P371"/>
  <sheetViews>
    <sheetView showGridLines="0" tabSelected="1" zoomScale="80" zoomScaleNormal="80" workbookViewId="0">
      <pane ySplit="6" topLeftCell="A73" activePane="bottomLeft" state="frozen"/>
      <selection pane="bottomLeft" activeCell="H79" sqref="H79:H86"/>
    </sheetView>
  </sheetViews>
  <sheetFormatPr defaultColWidth="9.140625" defaultRowHeight="15" customHeight="1" x14ac:dyDescent="0.25"/>
  <cols>
    <col min="1" max="1" width="9.140625" style="96"/>
    <col min="2" max="2" width="5.140625" style="116" customWidth="1"/>
    <col min="3" max="3" width="23.5703125" style="96" bestFit="1" customWidth="1"/>
    <col min="4" max="4" width="27.28515625" style="96" bestFit="1" customWidth="1"/>
    <col min="5" max="5" width="1" style="96" customWidth="1"/>
    <col min="6" max="6" width="43.5703125" style="96" bestFit="1" customWidth="1"/>
    <col min="7" max="7" width="2.7109375" style="96" customWidth="1"/>
    <col min="8" max="8" width="78.140625" style="96" customWidth="1"/>
    <col min="9" max="9" width="11.28515625" style="174" bestFit="1" customWidth="1"/>
    <col min="10" max="10" width="15.7109375" style="96" bestFit="1" customWidth="1"/>
    <col min="11" max="15" width="9.140625" style="96"/>
    <col min="16" max="16" width="21.7109375" style="96" bestFit="1" customWidth="1"/>
    <col min="17" max="16384" width="9.140625" style="96"/>
  </cols>
  <sheetData>
    <row r="2" spans="2:9" ht="15" customHeight="1" x14ac:dyDescent="0.25">
      <c r="B2" s="95"/>
    </row>
    <row r="3" spans="2:9" ht="15" customHeight="1" x14ac:dyDescent="0.25">
      <c r="B3" s="95"/>
    </row>
    <row r="4" spans="2:9" ht="15" customHeight="1" x14ac:dyDescent="0.25">
      <c r="B4" s="95"/>
    </row>
    <row r="5" spans="2:9" ht="15" customHeight="1" x14ac:dyDescent="0.25">
      <c r="B5" s="95"/>
    </row>
    <row r="6" spans="2:9" ht="15" customHeight="1" x14ac:dyDescent="0.25">
      <c r="B6" s="97"/>
      <c r="C6" s="36"/>
      <c r="D6" s="36"/>
      <c r="E6" s="36"/>
      <c r="F6" s="36" t="s">
        <v>169</v>
      </c>
      <c r="G6" s="36"/>
      <c r="H6" s="36" t="s">
        <v>170</v>
      </c>
      <c r="I6" s="176">
        <f>DATE(2026,6,30)</f>
        <v>46203</v>
      </c>
    </row>
    <row r="7" spans="2:9" ht="15" customHeight="1" x14ac:dyDescent="0.25">
      <c r="B7" s="98"/>
      <c r="C7" s="99" t="s">
        <v>0</v>
      </c>
      <c r="D7" s="98" t="s">
        <v>122</v>
      </c>
      <c r="E7" s="100"/>
      <c r="F7" s="99" t="s">
        <v>1</v>
      </c>
      <c r="G7" s="100"/>
      <c r="H7" s="149" t="s">
        <v>147</v>
      </c>
      <c r="I7" s="176">
        <f>DATE(2032,9,9)</f>
        <v>48466</v>
      </c>
    </row>
    <row r="8" spans="2:9" ht="15" customHeight="1" x14ac:dyDescent="0.25">
      <c r="B8" s="97"/>
      <c r="C8" s="101" t="s">
        <v>2</v>
      </c>
      <c r="D8" s="97" t="s">
        <v>110</v>
      </c>
      <c r="E8" s="8"/>
      <c r="F8" s="8" t="s">
        <v>8</v>
      </c>
      <c r="G8" s="8"/>
      <c r="H8" s="150"/>
    </row>
    <row r="9" spans="2:9" ht="15" customHeight="1" x14ac:dyDescent="0.25">
      <c r="B9" s="97"/>
      <c r="C9" s="101" t="s">
        <v>3</v>
      </c>
      <c r="D9" s="102">
        <f>'Carteira de Ativos'!$Q$8</f>
        <v>6422189.3692072202</v>
      </c>
      <c r="E9" s="8"/>
      <c r="F9" s="8" t="s">
        <v>7</v>
      </c>
      <c r="G9" s="8"/>
      <c r="H9" s="150"/>
    </row>
    <row r="10" spans="2:9" ht="15" customHeight="1" x14ac:dyDescent="0.25">
      <c r="B10" s="97"/>
      <c r="C10" s="101" t="s">
        <v>4</v>
      </c>
      <c r="D10" s="103">
        <f>D9/Rendimentos!$C$20</f>
        <v>9.1600696524759162E-2</v>
      </c>
      <c r="E10" s="8"/>
      <c r="F10" s="8" t="s">
        <v>137</v>
      </c>
      <c r="G10" s="8"/>
      <c r="H10" s="150"/>
    </row>
    <row r="11" spans="2:9" ht="15" customHeight="1" x14ac:dyDescent="0.25">
      <c r="B11" s="97"/>
      <c r="C11" s="101" t="s">
        <v>5</v>
      </c>
      <c r="D11" s="103">
        <v>0.1368</v>
      </c>
      <c r="E11" s="8"/>
      <c r="F11" s="8" t="s">
        <v>9</v>
      </c>
      <c r="G11" s="8"/>
      <c r="H11" s="150"/>
    </row>
    <row r="12" spans="2:9" ht="15" customHeight="1" x14ac:dyDescent="0.25">
      <c r="B12" s="97"/>
      <c r="C12" s="101" t="s">
        <v>6</v>
      </c>
      <c r="D12" s="147">
        <v>0.56999999999999995</v>
      </c>
      <c r="E12" s="8"/>
      <c r="F12" s="8" t="s">
        <v>142</v>
      </c>
      <c r="G12" s="8"/>
      <c r="H12" s="150"/>
    </row>
    <row r="13" spans="2:9" ht="15" customHeight="1" x14ac:dyDescent="0.25">
      <c r="B13" s="97"/>
      <c r="C13" s="101" t="s">
        <v>190</v>
      </c>
      <c r="D13" s="177">
        <v>48466</v>
      </c>
      <c r="E13" s="8"/>
      <c r="F13" s="8" t="s">
        <v>144</v>
      </c>
      <c r="G13" s="8"/>
      <c r="H13" s="150"/>
    </row>
    <row r="14" spans="2:9" ht="15" customHeight="1" x14ac:dyDescent="0.25">
      <c r="B14" s="104"/>
      <c r="C14" s="105" t="s">
        <v>191</v>
      </c>
      <c r="D14" s="106">
        <f>YEARFRAC($I$6,D13,3)*12</f>
        <v>74.400000000000006</v>
      </c>
      <c r="E14" s="107"/>
      <c r="F14" s="107"/>
      <c r="G14" s="107"/>
      <c r="H14" s="151"/>
    </row>
    <row r="15" spans="2:9" ht="15" customHeight="1" x14ac:dyDescent="0.25">
      <c r="B15" s="98"/>
      <c r="C15" s="99" t="s">
        <v>0</v>
      </c>
      <c r="D15" s="98" t="s">
        <v>119</v>
      </c>
      <c r="E15" s="100"/>
      <c r="F15" s="99" t="s">
        <v>141</v>
      </c>
      <c r="G15" s="100"/>
      <c r="H15" s="149" t="s">
        <v>148</v>
      </c>
      <c r="I15" s="176">
        <f>DATE(2028,12,19)</f>
        <v>47106</v>
      </c>
    </row>
    <row r="16" spans="2:9" ht="15" customHeight="1" x14ac:dyDescent="0.25">
      <c r="B16" s="97"/>
      <c r="C16" s="101" t="s">
        <v>2</v>
      </c>
      <c r="D16" s="97" t="s">
        <v>107</v>
      </c>
      <c r="E16" s="8"/>
      <c r="F16" s="8" t="s">
        <v>136</v>
      </c>
      <c r="G16" s="8"/>
      <c r="H16" s="150"/>
    </row>
    <row r="17" spans="2:9" ht="15" customHeight="1" x14ac:dyDescent="0.25">
      <c r="B17" s="97"/>
      <c r="C17" s="101" t="s">
        <v>3</v>
      </c>
      <c r="D17" s="102">
        <f>'Carteira de Ativos'!Q9</f>
        <v>6404341.4041817598</v>
      </c>
      <c r="E17" s="8"/>
      <c r="F17" s="8" t="s">
        <v>7</v>
      </c>
      <c r="G17" s="8"/>
      <c r="H17" s="150"/>
    </row>
    <row r="18" spans="2:9" ht="15" customHeight="1" x14ac:dyDescent="0.25">
      <c r="B18" s="97"/>
      <c r="C18" s="101" t="s">
        <v>4</v>
      </c>
      <c r="D18" s="103">
        <f>D17/Rendimentos!$C$20</f>
        <v>9.1346128193946524E-2</v>
      </c>
      <c r="E18" s="8"/>
      <c r="F18" s="8" t="s">
        <v>137</v>
      </c>
      <c r="G18" s="8"/>
      <c r="H18" s="150"/>
    </row>
    <row r="19" spans="2:9" ht="15" customHeight="1" x14ac:dyDescent="0.25">
      <c r="B19" s="97"/>
      <c r="C19" s="101" t="s">
        <v>5</v>
      </c>
      <c r="D19" s="103">
        <f>'Carteira de Ativos'!K9</f>
        <v>0.1225</v>
      </c>
      <c r="E19" s="8"/>
      <c r="F19" s="8" t="s">
        <v>140</v>
      </c>
      <c r="G19" s="8"/>
      <c r="H19" s="150"/>
    </row>
    <row r="20" spans="2:9" x14ac:dyDescent="0.25">
      <c r="B20" s="97"/>
      <c r="C20" s="101" t="s">
        <v>6</v>
      </c>
      <c r="D20" s="147">
        <v>0.71</v>
      </c>
      <c r="E20" s="8"/>
      <c r="F20" s="8" t="s">
        <v>138</v>
      </c>
      <c r="G20" s="8"/>
      <c r="H20" s="150"/>
    </row>
    <row r="21" spans="2:9" x14ac:dyDescent="0.25">
      <c r="B21" s="97"/>
      <c r="C21" s="101" t="s">
        <v>190</v>
      </c>
      <c r="D21" s="177">
        <v>47106</v>
      </c>
      <c r="E21" s="8"/>
      <c r="F21" s="8" t="s">
        <v>139</v>
      </c>
      <c r="G21" s="8"/>
      <c r="H21" s="150"/>
    </row>
    <row r="22" spans="2:9" x14ac:dyDescent="0.25">
      <c r="B22" s="104"/>
      <c r="C22" s="105" t="s">
        <v>191</v>
      </c>
      <c r="D22" s="106">
        <f>YEARFRAC($I$6,D21,3)*12</f>
        <v>29.68767123287671</v>
      </c>
      <c r="E22" s="107"/>
      <c r="F22" s="107"/>
      <c r="G22" s="107"/>
      <c r="H22" s="151"/>
    </row>
    <row r="23" spans="2:9" ht="15" customHeight="1" x14ac:dyDescent="0.25">
      <c r="B23" s="98"/>
      <c r="C23" s="99" t="s">
        <v>0</v>
      </c>
      <c r="D23" s="98" t="s">
        <v>120</v>
      </c>
      <c r="E23" s="100"/>
      <c r="F23" s="99" t="s">
        <v>141</v>
      </c>
      <c r="G23" s="100"/>
      <c r="H23" s="149" t="s">
        <v>149</v>
      </c>
      <c r="I23" s="176">
        <f>DATE(2029,3,28)</f>
        <v>47205</v>
      </c>
    </row>
    <row r="24" spans="2:9" ht="15" customHeight="1" x14ac:dyDescent="0.25">
      <c r="B24" s="97"/>
      <c r="C24" s="101" t="s">
        <v>2</v>
      </c>
      <c r="D24" s="97" t="s">
        <v>108</v>
      </c>
      <c r="E24" s="8"/>
      <c r="F24" s="8" t="s">
        <v>8</v>
      </c>
      <c r="G24" s="8"/>
      <c r="H24" s="150"/>
    </row>
    <row r="25" spans="2:9" ht="15" customHeight="1" x14ac:dyDescent="0.25">
      <c r="B25" s="97"/>
      <c r="C25" s="101" t="s">
        <v>3</v>
      </c>
      <c r="D25" s="102">
        <f>'Carteira de Ativos'!Q10</f>
        <v>5974398.2232600003</v>
      </c>
      <c r="E25" s="8"/>
      <c r="F25" s="8" t="s">
        <v>7</v>
      </c>
      <c r="G25" s="8"/>
      <c r="H25" s="150"/>
    </row>
    <row r="26" spans="2:9" ht="15" customHeight="1" x14ac:dyDescent="0.25">
      <c r="B26" s="97"/>
      <c r="C26" s="101" t="s">
        <v>4</v>
      </c>
      <c r="D26" s="103">
        <f>D25/Rendimentos!$C$20</f>
        <v>8.521378101849017E-2</v>
      </c>
      <c r="E26" s="8"/>
      <c r="F26" s="8" t="s">
        <v>137</v>
      </c>
      <c r="G26" s="8"/>
      <c r="H26" s="150"/>
    </row>
    <row r="27" spans="2:9" ht="15" customHeight="1" x14ac:dyDescent="0.25">
      <c r="B27" s="97"/>
      <c r="C27" s="101" t="s">
        <v>5</v>
      </c>
      <c r="D27" s="103">
        <v>0.123</v>
      </c>
      <c r="E27" s="8"/>
      <c r="F27" s="8" t="s">
        <v>9</v>
      </c>
      <c r="G27" s="8"/>
      <c r="H27" s="150"/>
    </row>
    <row r="28" spans="2:9" ht="15" customHeight="1" x14ac:dyDescent="0.25">
      <c r="B28" s="97"/>
      <c r="C28" s="101" t="s">
        <v>6</v>
      </c>
      <c r="D28" s="147">
        <v>0.67</v>
      </c>
      <c r="E28" s="8"/>
      <c r="F28" s="8" t="s">
        <v>142</v>
      </c>
      <c r="G28" s="8"/>
      <c r="H28" s="150"/>
    </row>
    <row r="29" spans="2:9" ht="15" customHeight="1" x14ac:dyDescent="0.25">
      <c r="B29" s="97"/>
      <c r="C29" s="101" t="s">
        <v>190</v>
      </c>
      <c r="D29" s="177">
        <v>47205</v>
      </c>
      <c r="E29" s="8"/>
      <c r="F29" s="8" t="s">
        <v>139</v>
      </c>
      <c r="G29" s="8"/>
      <c r="H29" s="150"/>
    </row>
    <row r="30" spans="2:9" ht="15" customHeight="1" x14ac:dyDescent="0.25">
      <c r="B30" s="104"/>
      <c r="C30" s="105" t="s">
        <v>191</v>
      </c>
      <c r="D30" s="106">
        <f>YEARFRAC($I$6,D29,3)*12</f>
        <v>32.942465753424656</v>
      </c>
      <c r="E30" s="107"/>
      <c r="F30" s="107"/>
      <c r="G30" s="107"/>
      <c r="H30" s="151"/>
    </row>
    <row r="31" spans="2:9" ht="15" customHeight="1" x14ac:dyDescent="0.25">
      <c r="B31" s="98"/>
      <c r="C31" s="99" t="s">
        <v>0</v>
      </c>
      <c r="D31" s="98" t="s">
        <v>124</v>
      </c>
      <c r="E31" s="100"/>
      <c r="F31" s="99" t="s">
        <v>1</v>
      </c>
      <c r="G31" s="100"/>
      <c r="H31" s="149" t="s">
        <v>150</v>
      </c>
      <c r="I31" s="176">
        <f>DATE(2036,6,15)</f>
        <v>49841</v>
      </c>
    </row>
    <row r="32" spans="2:9" ht="15" customHeight="1" x14ac:dyDescent="0.25">
      <c r="B32" s="97"/>
      <c r="C32" s="101" t="s">
        <v>2</v>
      </c>
      <c r="D32" s="97" t="s">
        <v>134</v>
      </c>
      <c r="E32" s="8"/>
      <c r="F32" s="8" t="s">
        <v>151</v>
      </c>
      <c r="G32" s="8"/>
      <c r="H32" s="150"/>
    </row>
    <row r="33" spans="2:9" ht="15" customHeight="1" x14ac:dyDescent="0.25">
      <c r="B33" s="97"/>
      <c r="C33" s="101" t="s">
        <v>3</v>
      </c>
      <c r="D33" s="102">
        <f>'Carteira de Ativos'!$Q$11</f>
        <v>5303004.8992250003</v>
      </c>
      <c r="E33" s="8"/>
      <c r="F33" s="8" t="s">
        <v>7</v>
      </c>
      <c r="G33" s="8"/>
      <c r="H33" s="150"/>
    </row>
    <row r="34" spans="2:9" ht="15" customHeight="1" x14ac:dyDescent="0.25">
      <c r="B34" s="97"/>
      <c r="C34" s="101" t="s">
        <v>4</v>
      </c>
      <c r="D34" s="103">
        <f>D33/Rendimentos!$C$20</f>
        <v>7.5637592496464207E-2</v>
      </c>
      <c r="E34" s="8"/>
      <c r="F34" s="8" t="s">
        <v>152</v>
      </c>
      <c r="G34" s="8"/>
      <c r="H34" s="150"/>
    </row>
    <row r="35" spans="2:9" ht="15" customHeight="1" x14ac:dyDescent="0.25">
      <c r="B35" s="97"/>
      <c r="C35" s="101" t="s">
        <v>5</v>
      </c>
      <c r="D35" s="103">
        <v>8.5000000000000006E-2</v>
      </c>
      <c r="E35" s="8"/>
      <c r="F35" s="8" t="s">
        <v>154</v>
      </c>
      <c r="G35" s="8"/>
      <c r="H35" s="150"/>
    </row>
    <row r="36" spans="2:9" ht="15" customHeight="1" x14ac:dyDescent="0.25">
      <c r="B36" s="97"/>
      <c r="C36" s="101" t="s">
        <v>6</v>
      </c>
      <c r="D36" s="147">
        <v>0.47</v>
      </c>
      <c r="E36" s="8"/>
      <c r="F36" s="8"/>
      <c r="G36" s="8"/>
      <c r="H36" s="150"/>
    </row>
    <row r="37" spans="2:9" ht="15" customHeight="1" x14ac:dyDescent="0.25">
      <c r="B37" s="97"/>
      <c r="C37" s="101" t="s">
        <v>190</v>
      </c>
      <c r="D37" s="177">
        <v>49841</v>
      </c>
      <c r="E37" s="8"/>
      <c r="F37" s="8"/>
      <c r="G37" s="8"/>
      <c r="H37" s="150"/>
    </row>
    <row r="38" spans="2:9" ht="15" customHeight="1" x14ac:dyDescent="0.25">
      <c r="B38" s="104"/>
      <c r="C38" s="105" t="s">
        <v>191</v>
      </c>
      <c r="D38" s="106">
        <f>YEARFRAC($I$6,D37,3)*12</f>
        <v>119.60547945205479</v>
      </c>
      <c r="E38" s="107"/>
      <c r="F38" s="107"/>
      <c r="G38" s="107"/>
      <c r="H38" s="151"/>
    </row>
    <row r="39" spans="2:9" ht="15" customHeight="1" x14ac:dyDescent="0.25">
      <c r="B39" s="98"/>
      <c r="C39" s="99" t="s">
        <v>0</v>
      </c>
      <c r="D39" s="98" t="s">
        <v>123</v>
      </c>
      <c r="E39" s="100"/>
      <c r="F39" s="99" t="s">
        <v>1</v>
      </c>
      <c r="G39" s="100"/>
      <c r="H39" s="149" t="s">
        <v>146</v>
      </c>
      <c r="I39" s="176">
        <f>DATE(2036,12,18)</f>
        <v>50027</v>
      </c>
    </row>
    <row r="40" spans="2:9" ht="15" customHeight="1" x14ac:dyDescent="0.25">
      <c r="B40" s="97"/>
      <c r="C40" s="101" t="s">
        <v>2</v>
      </c>
      <c r="D40" s="97" t="s">
        <v>111</v>
      </c>
      <c r="E40" s="8"/>
      <c r="F40" s="8" t="s">
        <v>8</v>
      </c>
      <c r="G40" s="8"/>
      <c r="H40" s="150"/>
    </row>
    <row r="41" spans="2:9" ht="15" customHeight="1" x14ac:dyDescent="0.25">
      <c r="B41" s="97"/>
      <c r="C41" s="101" t="s">
        <v>3</v>
      </c>
      <c r="D41" s="102">
        <f>'Carteira de Ativos'!$Q$12</f>
        <v>5261135.8506245902</v>
      </c>
      <c r="E41" s="8"/>
      <c r="F41" s="8" t="s">
        <v>7</v>
      </c>
      <c r="G41" s="8"/>
      <c r="H41" s="150"/>
    </row>
    <row r="42" spans="2:9" ht="15" customHeight="1" x14ac:dyDescent="0.25">
      <c r="B42" s="97"/>
      <c r="C42" s="101" t="s">
        <v>4</v>
      </c>
      <c r="D42" s="103">
        <f>D41/Rendimentos!$C$20</f>
        <v>7.5040407674569126E-2</v>
      </c>
      <c r="E42" s="8"/>
      <c r="F42" s="8" t="s">
        <v>137</v>
      </c>
      <c r="G42" s="8"/>
      <c r="H42" s="150"/>
    </row>
    <row r="43" spans="2:9" ht="15" customHeight="1" x14ac:dyDescent="0.25">
      <c r="B43" s="97"/>
      <c r="C43" s="101" t="s">
        <v>5</v>
      </c>
      <c r="D43" s="103">
        <v>0.1278</v>
      </c>
      <c r="E43" s="8"/>
      <c r="F43" s="8" t="s">
        <v>9</v>
      </c>
      <c r="G43" s="8"/>
      <c r="H43" s="150"/>
    </row>
    <row r="44" spans="2:9" ht="15" customHeight="1" x14ac:dyDescent="0.25">
      <c r="B44" s="97"/>
      <c r="C44" s="101" t="s">
        <v>6</v>
      </c>
      <c r="D44" s="147">
        <v>0.17</v>
      </c>
      <c r="E44" s="8"/>
      <c r="F44" s="8" t="s">
        <v>145</v>
      </c>
      <c r="G44" s="8"/>
      <c r="H44" s="150"/>
    </row>
    <row r="45" spans="2:9" ht="15" customHeight="1" x14ac:dyDescent="0.25">
      <c r="B45" s="97"/>
      <c r="C45" s="101" t="s">
        <v>190</v>
      </c>
      <c r="D45" s="177">
        <v>50027</v>
      </c>
      <c r="E45" s="8"/>
      <c r="F45" s="8" t="s">
        <v>144</v>
      </c>
      <c r="G45" s="8"/>
      <c r="H45" s="150"/>
    </row>
    <row r="46" spans="2:9" ht="15" customHeight="1" x14ac:dyDescent="0.25">
      <c r="B46" s="104"/>
      <c r="C46" s="105" t="s">
        <v>191</v>
      </c>
      <c r="D46" s="106">
        <f>YEARFRAC($I$6,D45,3)*12</f>
        <v>125.72054794520548</v>
      </c>
      <c r="E46" s="107"/>
      <c r="F46" s="107"/>
      <c r="G46" s="107"/>
      <c r="H46" s="151"/>
    </row>
    <row r="47" spans="2:9" ht="15" customHeight="1" x14ac:dyDescent="0.25">
      <c r="B47" s="98"/>
      <c r="C47" s="99" t="s">
        <v>0</v>
      </c>
      <c r="D47" s="98" t="s">
        <v>125</v>
      </c>
      <c r="E47" s="100"/>
      <c r="F47" s="99" t="s">
        <v>1</v>
      </c>
      <c r="G47" s="100"/>
      <c r="H47" s="149" t="s">
        <v>182</v>
      </c>
      <c r="I47" s="176">
        <f>DATE(2029,2,19)</f>
        <v>47168</v>
      </c>
    </row>
    <row r="48" spans="2:9" ht="15" customHeight="1" x14ac:dyDescent="0.25">
      <c r="B48" s="97"/>
      <c r="C48" s="101" t="s">
        <v>2</v>
      </c>
      <c r="D48" s="97" t="s">
        <v>113</v>
      </c>
      <c r="E48" s="8"/>
      <c r="F48" s="8" t="s">
        <v>8</v>
      </c>
      <c r="G48" s="8"/>
      <c r="H48" s="150"/>
    </row>
    <row r="49" spans="2:16" ht="15" customHeight="1" x14ac:dyDescent="0.25">
      <c r="B49" s="97"/>
      <c r="C49" s="101" t="s">
        <v>3</v>
      </c>
      <c r="D49" s="102">
        <f>'Carteira de Ativos'!$Q$13</f>
        <v>4696681.4770499999</v>
      </c>
      <c r="E49" s="8"/>
      <c r="F49" s="8" t="s">
        <v>7</v>
      </c>
      <c r="G49" s="8"/>
      <c r="H49" s="150"/>
    </row>
    <row r="50" spans="2:16" ht="15" customHeight="1" x14ac:dyDescent="0.25">
      <c r="B50" s="97"/>
      <c r="C50" s="101" t="s">
        <v>4</v>
      </c>
      <c r="D50" s="103">
        <f>D49/Rendimentos!$C$20</f>
        <v>6.6989506213489702E-2</v>
      </c>
      <c r="E50" s="8"/>
      <c r="F50" s="8" t="s">
        <v>152</v>
      </c>
      <c r="G50" s="8"/>
      <c r="H50" s="150"/>
    </row>
    <row r="51" spans="2:16" ht="15" customHeight="1" x14ac:dyDescent="0.25">
      <c r="B51" s="97"/>
      <c r="C51" s="101" t="s">
        <v>5</v>
      </c>
      <c r="D51" s="103">
        <v>6.93E-2</v>
      </c>
      <c r="E51" s="8"/>
      <c r="F51" s="8" t="s">
        <v>153</v>
      </c>
      <c r="G51" s="8"/>
      <c r="H51" s="150"/>
    </row>
    <row r="52" spans="2:16" ht="15" customHeight="1" x14ac:dyDescent="0.25">
      <c r="B52" s="97"/>
      <c r="C52" s="101" t="s">
        <v>6</v>
      </c>
      <c r="D52" s="147">
        <v>0.82</v>
      </c>
      <c r="E52" s="8"/>
      <c r="F52" s="8" t="s">
        <v>144</v>
      </c>
      <c r="G52" s="8"/>
      <c r="H52" s="150"/>
    </row>
    <row r="53" spans="2:16" ht="15" customHeight="1" x14ac:dyDescent="0.25">
      <c r="B53" s="97"/>
      <c r="C53" s="101" t="s">
        <v>190</v>
      </c>
      <c r="D53" s="177">
        <v>47168</v>
      </c>
      <c r="E53" s="8"/>
      <c r="F53" s="8"/>
      <c r="G53" s="8"/>
      <c r="H53" s="150"/>
    </row>
    <row r="54" spans="2:16" ht="15" customHeight="1" x14ac:dyDescent="0.25">
      <c r="B54" s="104"/>
      <c r="C54" s="105" t="s">
        <v>191</v>
      </c>
      <c r="D54" s="106">
        <f>YEARFRAC($I$6,D53,3)*12</f>
        <v>31.726027397260275</v>
      </c>
      <c r="E54" s="107"/>
      <c r="F54" s="107"/>
      <c r="G54" s="107"/>
      <c r="H54" s="151"/>
    </row>
    <row r="55" spans="2:16" ht="15" customHeight="1" x14ac:dyDescent="0.25">
      <c r="B55" s="98"/>
      <c r="C55" s="99" t="s">
        <v>0</v>
      </c>
      <c r="D55" s="98" t="s">
        <v>121</v>
      </c>
      <c r="E55" s="100"/>
      <c r="F55" s="99" t="s">
        <v>1</v>
      </c>
      <c r="G55" s="100"/>
      <c r="H55" s="149" t="s">
        <v>143</v>
      </c>
      <c r="I55" s="176">
        <f>DATE(2027,6,29)</f>
        <v>46567</v>
      </c>
    </row>
    <row r="56" spans="2:16" ht="15" customHeight="1" x14ac:dyDescent="0.25">
      <c r="B56" s="97"/>
      <c r="C56" s="101" t="s">
        <v>2</v>
      </c>
      <c r="D56" s="97" t="s">
        <v>109</v>
      </c>
      <c r="E56" s="8"/>
      <c r="F56" s="8" t="s">
        <v>8</v>
      </c>
      <c r="G56" s="8"/>
      <c r="H56" s="150"/>
    </row>
    <row r="57" spans="2:16" ht="15" customHeight="1" x14ac:dyDescent="0.25">
      <c r="B57" s="97"/>
      <c r="C57" s="101" t="s">
        <v>3</v>
      </c>
      <c r="D57" s="102">
        <f>'Carteira de Ativos'!Q14</f>
        <v>4672844.8777415901</v>
      </c>
      <c r="E57" s="8"/>
      <c r="F57" s="8" t="s">
        <v>7</v>
      </c>
      <c r="G57" s="8"/>
      <c r="H57" s="150"/>
    </row>
    <row r="58" spans="2:16" ht="15" customHeight="1" x14ac:dyDescent="0.25">
      <c r="B58" s="97"/>
      <c r="C58" s="101" t="s">
        <v>4</v>
      </c>
      <c r="D58" s="103">
        <f>D57/Rendimentos!$C$20</f>
        <v>6.664952105050137E-2</v>
      </c>
      <c r="E58" s="8"/>
      <c r="F58" s="8" t="s">
        <v>137</v>
      </c>
      <c r="G58" s="8"/>
      <c r="H58" s="150"/>
    </row>
    <row r="59" spans="2:16" ht="15" customHeight="1" x14ac:dyDescent="0.25">
      <c r="B59" s="97"/>
      <c r="C59" s="101" t="s">
        <v>5</v>
      </c>
      <c r="D59" s="103">
        <v>0.115</v>
      </c>
      <c r="E59" s="8"/>
      <c r="F59" s="8" t="s">
        <v>9</v>
      </c>
      <c r="G59" s="8"/>
      <c r="H59" s="150"/>
    </row>
    <row r="60" spans="2:16" ht="15" customHeight="1" x14ac:dyDescent="0.25">
      <c r="B60" s="97"/>
      <c r="C60" s="101" t="s">
        <v>6</v>
      </c>
      <c r="D60" s="147">
        <v>0.5</v>
      </c>
      <c r="E60" s="8"/>
      <c r="F60" s="8" t="s">
        <v>142</v>
      </c>
      <c r="G60" s="8"/>
      <c r="H60" s="150"/>
    </row>
    <row r="61" spans="2:16" ht="15" customHeight="1" x14ac:dyDescent="0.25">
      <c r="B61" s="97"/>
      <c r="C61" s="101" t="s">
        <v>190</v>
      </c>
      <c r="D61" s="177">
        <v>46567</v>
      </c>
      <c r="E61" s="8"/>
      <c r="F61" s="8" t="s">
        <v>139</v>
      </c>
      <c r="G61" s="8"/>
      <c r="H61" s="150"/>
    </row>
    <row r="62" spans="2:16" ht="15" customHeight="1" x14ac:dyDescent="0.25">
      <c r="B62" s="104"/>
      <c r="C62" s="105" t="s">
        <v>191</v>
      </c>
      <c r="D62" s="106">
        <f>YEARFRAC($I$6,D61,3)*12</f>
        <v>11.967123287671233</v>
      </c>
      <c r="E62" s="107"/>
      <c r="F62" s="107"/>
      <c r="G62" s="107"/>
      <c r="H62" s="151"/>
    </row>
    <row r="63" spans="2:16" ht="15" customHeight="1" x14ac:dyDescent="0.25">
      <c r="B63" s="98"/>
      <c r="C63" s="99" t="s">
        <v>0</v>
      </c>
      <c r="D63" s="98" t="s">
        <v>126</v>
      </c>
      <c r="E63" s="100"/>
      <c r="F63" s="99" t="s">
        <v>1</v>
      </c>
      <c r="G63" s="100"/>
      <c r="H63" s="149" t="s">
        <v>155</v>
      </c>
      <c r="I63" s="176">
        <f>DATE(2033,11,22)</f>
        <v>48905</v>
      </c>
    </row>
    <row r="64" spans="2:16" ht="15" customHeight="1" x14ac:dyDescent="0.25">
      <c r="B64" s="97"/>
      <c r="C64" s="101" t="s">
        <v>2</v>
      </c>
      <c r="D64" s="97" t="s">
        <v>114</v>
      </c>
      <c r="E64" s="8"/>
      <c r="F64" s="8" t="s">
        <v>8</v>
      </c>
      <c r="G64" s="8"/>
      <c r="H64" s="150"/>
      <c r="O64" s="108"/>
      <c r="P64" s="109"/>
    </row>
    <row r="65" spans="2:16" ht="15" customHeight="1" x14ac:dyDescent="0.25">
      <c r="B65" s="97"/>
      <c r="C65" s="101" t="s">
        <v>3</v>
      </c>
      <c r="D65" s="102">
        <f>'Carteira de Ativos'!$Q$15</f>
        <v>4440858.4585920004</v>
      </c>
      <c r="E65" s="8"/>
      <c r="F65" s="8" t="s">
        <v>7</v>
      </c>
      <c r="G65" s="8"/>
      <c r="H65" s="150"/>
      <c r="J65" s="110"/>
      <c r="O65" s="108"/>
      <c r="P65" s="109"/>
    </row>
    <row r="66" spans="2:16" ht="15" customHeight="1" x14ac:dyDescent="0.25">
      <c r="B66" s="97"/>
      <c r="C66" s="101" t="s">
        <v>4</v>
      </c>
      <c r="D66" s="103">
        <f>D65/Rendimentos!$C$20</f>
        <v>6.3340662286498525E-2</v>
      </c>
      <c r="E66" s="8"/>
      <c r="F66" s="8" t="s">
        <v>152</v>
      </c>
      <c r="G66" s="8"/>
      <c r="H66" s="150"/>
      <c r="J66" s="110"/>
      <c r="P66" s="111"/>
    </row>
    <row r="67" spans="2:16" ht="15" customHeight="1" x14ac:dyDescent="0.25">
      <c r="B67" s="97"/>
      <c r="C67" s="101" t="s">
        <v>5</v>
      </c>
      <c r="D67" s="103">
        <v>8.5599999999999996E-2</v>
      </c>
      <c r="E67" s="8"/>
      <c r="F67" s="8" t="s">
        <v>153</v>
      </c>
      <c r="G67" s="8"/>
      <c r="H67" s="150"/>
    </row>
    <row r="68" spans="2:16" ht="15" customHeight="1" x14ac:dyDescent="0.25">
      <c r="B68" s="97"/>
      <c r="C68" s="101" t="s">
        <v>6</v>
      </c>
      <c r="D68" s="147">
        <v>0.52</v>
      </c>
      <c r="E68" s="8"/>
      <c r="F68" s="8"/>
      <c r="G68" s="8"/>
      <c r="H68" s="150"/>
      <c r="P68" s="111"/>
    </row>
    <row r="69" spans="2:16" ht="15" customHeight="1" x14ac:dyDescent="0.25">
      <c r="B69" s="97"/>
      <c r="C69" s="101" t="s">
        <v>190</v>
      </c>
      <c r="D69" s="177">
        <v>48905</v>
      </c>
      <c r="E69" s="8"/>
      <c r="F69" s="8"/>
      <c r="G69" s="8"/>
      <c r="H69" s="150"/>
      <c r="P69" s="111"/>
    </row>
    <row r="70" spans="2:16" ht="15" customHeight="1" x14ac:dyDescent="0.25">
      <c r="B70" s="104"/>
      <c r="C70" s="105" t="s">
        <v>191</v>
      </c>
      <c r="D70" s="106">
        <f>YEARFRAC($I$6,D69,3)*12</f>
        <v>88.832876712328755</v>
      </c>
      <c r="E70" s="107"/>
      <c r="F70" s="107"/>
      <c r="G70" s="107"/>
      <c r="H70" s="151"/>
    </row>
    <row r="71" spans="2:16" ht="15" customHeight="1" x14ac:dyDescent="0.25">
      <c r="B71" s="98"/>
      <c r="C71" s="99" t="s">
        <v>0</v>
      </c>
      <c r="D71" s="98" t="s">
        <v>127</v>
      </c>
      <c r="E71" s="100"/>
      <c r="F71" s="99" t="s">
        <v>1</v>
      </c>
      <c r="G71" s="100"/>
      <c r="H71" s="149" t="s">
        <v>156</v>
      </c>
      <c r="I71" s="176">
        <f>DATE(2029,11,24)</f>
        <v>47446</v>
      </c>
    </row>
    <row r="72" spans="2:16" ht="15" customHeight="1" x14ac:dyDescent="0.25">
      <c r="B72" s="97"/>
      <c r="C72" s="101" t="s">
        <v>2</v>
      </c>
      <c r="D72" s="97" t="s">
        <v>115</v>
      </c>
      <c r="E72" s="8"/>
      <c r="F72" s="8" t="s">
        <v>8</v>
      </c>
      <c r="G72" s="8"/>
      <c r="H72" s="150"/>
    </row>
    <row r="73" spans="2:16" ht="15" customHeight="1" x14ac:dyDescent="0.25">
      <c r="B73" s="97"/>
      <c r="C73" s="101" t="s">
        <v>3</v>
      </c>
      <c r="D73" s="102">
        <f>'Carteira de Ativos'!$Q$16</f>
        <v>3862905.0223965002</v>
      </c>
      <c r="E73" s="8"/>
      <c r="F73" s="8" t="s">
        <v>7</v>
      </c>
      <c r="G73" s="8"/>
      <c r="H73" s="150"/>
    </row>
    <row r="74" spans="2:16" ht="15" customHeight="1" x14ac:dyDescent="0.25">
      <c r="B74" s="97"/>
      <c r="C74" s="101" t="s">
        <v>4</v>
      </c>
      <c r="D74" s="103">
        <f>D73/Rendimentos!$C$20</f>
        <v>5.509722157323893E-2</v>
      </c>
      <c r="E74" s="8"/>
      <c r="F74" s="8" t="s">
        <v>152</v>
      </c>
      <c r="G74" s="8"/>
      <c r="H74" s="150"/>
    </row>
    <row r="75" spans="2:16" ht="15" customHeight="1" x14ac:dyDescent="0.25">
      <c r="B75" s="97"/>
      <c r="C75" s="101" t="s">
        <v>5</v>
      </c>
      <c r="D75" s="103">
        <v>7.6700000000000004E-2</v>
      </c>
      <c r="E75" s="8"/>
      <c r="F75" s="8" t="s">
        <v>154</v>
      </c>
      <c r="G75" s="8"/>
      <c r="H75" s="150"/>
    </row>
    <row r="76" spans="2:16" ht="15" customHeight="1" x14ac:dyDescent="0.25">
      <c r="B76" s="97"/>
      <c r="C76" s="101" t="s">
        <v>6</v>
      </c>
      <c r="D76" s="147">
        <v>0.23</v>
      </c>
      <c r="E76" s="8"/>
      <c r="F76" s="8"/>
      <c r="G76" s="8"/>
      <c r="H76" s="150"/>
    </row>
    <row r="77" spans="2:16" ht="15" customHeight="1" x14ac:dyDescent="0.25">
      <c r="B77" s="97"/>
      <c r="C77" s="101" t="s">
        <v>190</v>
      </c>
      <c r="D77" s="177">
        <v>47446</v>
      </c>
      <c r="E77" s="8"/>
      <c r="F77" s="8"/>
      <c r="G77" s="8"/>
      <c r="H77" s="150"/>
    </row>
    <row r="78" spans="2:16" ht="15" customHeight="1" x14ac:dyDescent="0.25">
      <c r="B78" s="104"/>
      <c r="C78" s="105" t="s">
        <v>191</v>
      </c>
      <c r="D78" s="106">
        <f>YEARFRAC($I$6,D77,3)*12</f>
        <v>40.865753424657534</v>
      </c>
      <c r="E78" s="107"/>
      <c r="F78" s="107"/>
      <c r="G78" s="107"/>
      <c r="H78" s="151"/>
    </row>
    <row r="79" spans="2:16" ht="15" customHeight="1" x14ac:dyDescent="0.25">
      <c r="B79" s="98"/>
      <c r="C79" s="99" t="s">
        <v>0</v>
      </c>
      <c r="D79" s="98" t="s">
        <v>128</v>
      </c>
      <c r="E79" s="100"/>
      <c r="F79" s="99" t="s">
        <v>1</v>
      </c>
      <c r="G79" s="100"/>
      <c r="H79" s="149" t="s">
        <v>159</v>
      </c>
      <c r="I79" s="176">
        <f>DATE(2029,12,21)</f>
        <v>47473</v>
      </c>
    </row>
    <row r="80" spans="2:16" ht="15" customHeight="1" x14ac:dyDescent="0.25">
      <c r="B80" s="97"/>
      <c r="C80" s="101" t="s">
        <v>2</v>
      </c>
      <c r="D80" s="97" t="s">
        <v>116</v>
      </c>
      <c r="E80" s="8"/>
      <c r="F80" s="8" t="s">
        <v>151</v>
      </c>
      <c r="G80" s="8"/>
      <c r="H80" s="150"/>
    </row>
    <row r="81" spans="2:10" ht="15" customHeight="1" x14ac:dyDescent="0.25">
      <c r="B81" s="97"/>
      <c r="C81" s="101" t="s">
        <v>3</v>
      </c>
      <c r="D81" s="102">
        <f>'Carteira de Ativos'!$Q$17</f>
        <v>3498902.3154700003</v>
      </c>
      <c r="E81" s="8"/>
      <c r="F81" s="8" t="s">
        <v>7</v>
      </c>
      <c r="G81" s="8"/>
      <c r="H81" s="150"/>
    </row>
    <row r="82" spans="2:10" ht="15" customHeight="1" x14ac:dyDescent="0.25">
      <c r="B82" s="97"/>
      <c r="C82" s="101" t="s">
        <v>4</v>
      </c>
      <c r="D82" s="103">
        <f>D81/Rendimentos!$C$20</f>
        <v>4.9905393744050966E-2</v>
      </c>
      <c r="E82" s="8"/>
      <c r="F82" s="8" t="s">
        <v>137</v>
      </c>
      <c r="G82" s="8"/>
      <c r="H82" s="150"/>
    </row>
    <row r="83" spans="2:10" ht="15" customHeight="1" x14ac:dyDescent="0.25">
      <c r="B83" s="97"/>
      <c r="C83" s="101" t="s">
        <v>5</v>
      </c>
      <c r="D83" s="103">
        <v>0.12</v>
      </c>
      <c r="E83" s="8"/>
      <c r="F83" s="8" t="s">
        <v>158</v>
      </c>
      <c r="G83" s="8"/>
      <c r="H83" s="150"/>
    </row>
    <row r="84" spans="2:10" ht="15" customHeight="1" x14ac:dyDescent="0.25">
      <c r="B84" s="97"/>
      <c r="C84" s="101" t="s">
        <v>6</v>
      </c>
      <c r="D84" s="147">
        <v>0.26</v>
      </c>
      <c r="E84" s="8"/>
      <c r="F84" s="8"/>
      <c r="G84" s="8"/>
      <c r="H84" s="150"/>
    </row>
    <row r="85" spans="2:10" ht="15" customHeight="1" x14ac:dyDescent="0.25">
      <c r="B85" s="97"/>
      <c r="C85" s="101" t="s">
        <v>190</v>
      </c>
      <c r="D85" s="177">
        <v>47473</v>
      </c>
      <c r="E85" s="8"/>
      <c r="F85" s="8"/>
      <c r="G85" s="8"/>
      <c r="H85" s="150"/>
    </row>
    <row r="86" spans="2:10" ht="15" customHeight="1" x14ac:dyDescent="0.25">
      <c r="B86" s="104"/>
      <c r="C86" s="105" t="s">
        <v>191</v>
      </c>
      <c r="D86" s="106">
        <f>YEARFRAC($I$6,D85,3)*12</f>
        <v>41.753424657534246</v>
      </c>
      <c r="E86" s="107"/>
      <c r="F86" s="107"/>
      <c r="G86" s="107"/>
      <c r="H86" s="151"/>
    </row>
    <row r="87" spans="2:10" ht="15" customHeight="1" x14ac:dyDescent="0.25">
      <c r="B87" s="98"/>
      <c r="C87" s="99" t="s">
        <v>0</v>
      </c>
      <c r="D87" s="98" t="s">
        <v>129</v>
      </c>
      <c r="E87" s="100"/>
      <c r="F87" s="99" t="s">
        <v>1</v>
      </c>
      <c r="G87" s="100"/>
      <c r="H87" s="149" t="s">
        <v>161</v>
      </c>
      <c r="I87" s="176">
        <f>DATE(2031,8,19)</f>
        <v>48079</v>
      </c>
    </row>
    <row r="88" spans="2:10" ht="15" customHeight="1" x14ac:dyDescent="0.25">
      <c r="B88" s="97"/>
      <c r="C88" s="101" t="s">
        <v>2</v>
      </c>
      <c r="D88" s="97" t="s">
        <v>135</v>
      </c>
      <c r="E88" s="8"/>
      <c r="F88" s="8" t="s">
        <v>8</v>
      </c>
      <c r="G88" s="8"/>
      <c r="H88" s="150"/>
    </row>
    <row r="89" spans="2:10" ht="15" customHeight="1" x14ac:dyDescent="0.25">
      <c r="B89" s="97"/>
      <c r="C89" s="101" t="s">
        <v>3</v>
      </c>
      <c r="D89" s="102">
        <f>'Carteira de Ativos'!$Q$18</f>
        <v>3410271.0538000003</v>
      </c>
      <c r="E89" s="8"/>
      <c r="F89" s="8" t="s">
        <v>160</v>
      </c>
      <c r="G89" s="8"/>
      <c r="H89" s="150"/>
      <c r="J89" s="112"/>
    </row>
    <row r="90" spans="2:10" ht="15" customHeight="1" x14ac:dyDescent="0.25">
      <c r="B90" s="97"/>
      <c r="C90" s="101" t="s">
        <v>4</v>
      </c>
      <c r="D90" s="103">
        <f>D89/Rendimentos!$C$20</f>
        <v>4.8641232126243925E-2</v>
      </c>
      <c r="E90" s="8"/>
      <c r="F90" s="8" t="s">
        <v>152</v>
      </c>
      <c r="G90" s="8"/>
      <c r="H90" s="150"/>
      <c r="J90" s="112"/>
    </row>
    <row r="91" spans="2:10" ht="15" customHeight="1" x14ac:dyDescent="0.25">
      <c r="B91" s="97"/>
      <c r="C91" s="101" t="s">
        <v>5</v>
      </c>
      <c r="D91" s="103">
        <v>9.0800000000000006E-2</v>
      </c>
      <c r="E91" s="8"/>
      <c r="F91" s="8"/>
      <c r="G91" s="8"/>
      <c r="H91" s="150"/>
      <c r="J91" s="112"/>
    </row>
    <row r="92" spans="2:10" ht="15" customHeight="1" x14ac:dyDescent="0.25">
      <c r="B92" s="97"/>
      <c r="C92" s="101" t="s">
        <v>6</v>
      </c>
      <c r="D92" s="147">
        <v>0.15</v>
      </c>
      <c r="E92" s="8"/>
      <c r="F92" s="8"/>
      <c r="G92" s="8"/>
      <c r="H92" s="150"/>
      <c r="J92" s="113"/>
    </row>
    <row r="93" spans="2:10" ht="15" customHeight="1" x14ac:dyDescent="0.25">
      <c r="B93" s="97"/>
      <c r="C93" s="101" t="s">
        <v>190</v>
      </c>
      <c r="D93" s="177">
        <v>48079</v>
      </c>
      <c r="E93" s="8"/>
      <c r="F93" s="8"/>
      <c r="G93" s="8"/>
      <c r="H93" s="150"/>
      <c r="J93" s="113"/>
    </row>
    <row r="94" spans="2:10" ht="15" customHeight="1" x14ac:dyDescent="0.25">
      <c r="B94" s="104"/>
      <c r="C94" s="105" t="s">
        <v>191</v>
      </c>
      <c r="D94" s="106">
        <f>YEARFRAC($I$6,D93,3)*12</f>
        <v>61.676712328767124</v>
      </c>
      <c r="E94" s="107"/>
      <c r="F94" s="107"/>
      <c r="G94" s="107"/>
      <c r="H94" s="151"/>
    </row>
    <row r="95" spans="2:10" ht="15" customHeight="1" x14ac:dyDescent="0.25">
      <c r="B95" s="98"/>
      <c r="C95" s="99" t="s">
        <v>0</v>
      </c>
      <c r="D95" s="98" t="s">
        <v>130</v>
      </c>
      <c r="E95" s="100"/>
      <c r="F95" s="99" t="s">
        <v>1</v>
      </c>
      <c r="G95" s="100"/>
      <c r="H95" s="149" t="s">
        <v>184</v>
      </c>
      <c r="I95" s="176">
        <f>DATE(2028,7,6)</f>
        <v>46940</v>
      </c>
    </row>
    <row r="96" spans="2:10" ht="15" customHeight="1" x14ac:dyDescent="0.25">
      <c r="B96" s="97"/>
      <c r="C96" s="101" t="s">
        <v>2</v>
      </c>
      <c r="D96" s="97" t="s">
        <v>118</v>
      </c>
      <c r="E96" s="8"/>
      <c r="F96" s="8" t="s">
        <v>8</v>
      </c>
      <c r="G96" s="8"/>
      <c r="H96" s="150"/>
    </row>
    <row r="97" spans="2:8" ht="15" customHeight="1" x14ac:dyDescent="0.25">
      <c r="B97" s="97"/>
      <c r="C97" s="101" t="s">
        <v>3</v>
      </c>
      <c r="D97" s="102">
        <f>'Carteira de Ativos'!$Q$19</f>
        <v>2928361.3107000003</v>
      </c>
      <c r="E97" s="8"/>
      <c r="F97" s="8" t="s">
        <v>137</v>
      </c>
      <c r="G97" s="8"/>
      <c r="H97" s="150"/>
    </row>
    <row r="98" spans="2:8" ht="15" customHeight="1" x14ac:dyDescent="0.25">
      <c r="B98" s="97"/>
      <c r="C98" s="101" t="s">
        <v>4</v>
      </c>
      <c r="D98" s="103">
        <f>D97/Rendimentos!$C$20</f>
        <v>4.1767677705428552E-2</v>
      </c>
      <c r="E98" s="8"/>
      <c r="F98" s="8" t="s">
        <v>144</v>
      </c>
      <c r="G98" s="8"/>
      <c r="H98" s="150"/>
    </row>
    <row r="99" spans="2:8" ht="15" customHeight="1" x14ac:dyDescent="0.25">
      <c r="B99" s="97"/>
      <c r="C99" s="114" t="s">
        <v>5</v>
      </c>
      <c r="D99" s="115">
        <v>7.0499999999999993E-2</v>
      </c>
      <c r="E99" s="8"/>
      <c r="F99" s="8" t="s">
        <v>152</v>
      </c>
      <c r="G99" s="8"/>
      <c r="H99" s="150"/>
    </row>
    <row r="100" spans="2:8" ht="15" customHeight="1" x14ac:dyDescent="0.25">
      <c r="B100" s="97"/>
      <c r="C100" s="114" t="s">
        <v>6</v>
      </c>
      <c r="D100" s="148">
        <v>0.93</v>
      </c>
      <c r="E100" s="8"/>
      <c r="F100" s="8"/>
      <c r="G100" s="8"/>
      <c r="H100" s="150"/>
    </row>
    <row r="101" spans="2:8" ht="15" customHeight="1" x14ac:dyDescent="0.25">
      <c r="B101" s="97"/>
      <c r="C101" s="101" t="s">
        <v>190</v>
      </c>
      <c r="D101" s="178">
        <v>46940</v>
      </c>
      <c r="E101" s="8"/>
      <c r="F101" s="8"/>
      <c r="G101" s="8"/>
      <c r="H101" s="150"/>
    </row>
    <row r="102" spans="2:8" ht="15" customHeight="1" x14ac:dyDescent="0.25">
      <c r="B102" s="104"/>
      <c r="C102" s="105" t="s">
        <v>191</v>
      </c>
      <c r="D102" s="106">
        <f>YEARFRAC($I$6,D101,3)*12</f>
        <v>24.230136986301368</v>
      </c>
      <c r="E102" s="107"/>
      <c r="F102" s="107"/>
      <c r="G102" s="107"/>
      <c r="H102" s="151"/>
    </row>
    <row r="103" spans="2:8" ht="15" customHeight="1" x14ac:dyDescent="0.25">
      <c r="B103" s="97"/>
      <c r="C103" s="101"/>
      <c r="D103" s="97"/>
      <c r="E103" s="8"/>
      <c r="F103" s="101"/>
      <c r="G103" s="8"/>
      <c r="H103" s="117"/>
    </row>
    <row r="104" spans="2:8" ht="15" customHeight="1" x14ac:dyDescent="0.25">
      <c r="B104" s="97"/>
      <c r="C104" s="101"/>
      <c r="D104" s="97"/>
      <c r="E104" s="8"/>
      <c r="F104" s="8"/>
      <c r="G104" s="8"/>
      <c r="H104" s="117"/>
    </row>
    <row r="273" ht="18" customHeight="1" x14ac:dyDescent="0.25"/>
    <row r="365" spans="3:9" s="116" customFormat="1" ht="15" customHeight="1" x14ac:dyDescent="0.25">
      <c r="C365" s="96"/>
      <c r="D365" s="96"/>
      <c r="E365" s="96"/>
      <c r="F365" s="96"/>
      <c r="G365" s="96"/>
      <c r="H365" s="96"/>
      <c r="I365" s="175"/>
    </row>
    <row r="366" spans="3:9" s="116" customFormat="1" ht="15" customHeight="1" x14ac:dyDescent="0.25">
      <c r="C366" s="96"/>
      <c r="D366" s="96"/>
      <c r="E366" s="96"/>
      <c r="F366" s="96"/>
      <c r="G366" s="96"/>
      <c r="H366" s="96"/>
      <c r="I366" s="175"/>
    </row>
    <row r="367" spans="3:9" s="116" customFormat="1" ht="15" customHeight="1" x14ac:dyDescent="0.25">
      <c r="C367" s="96"/>
      <c r="D367" s="96"/>
      <c r="E367" s="96"/>
      <c r="F367" s="96"/>
      <c r="G367" s="96"/>
      <c r="H367" s="96"/>
      <c r="I367" s="175"/>
    </row>
    <row r="368" spans="3:9" s="116" customFormat="1" ht="15" customHeight="1" x14ac:dyDescent="0.25">
      <c r="C368" s="96"/>
      <c r="D368" s="96"/>
      <c r="E368" s="96"/>
      <c r="F368" s="96"/>
      <c r="G368" s="96"/>
      <c r="H368" s="96"/>
      <c r="I368" s="175"/>
    </row>
    <row r="369" spans="3:9" s="116" customFormat="1" ht="15" customHeight="1" x14ac:dyDescent="0.25">
      <c r="C369" s="96"/>
      <c r="D369" s="96"/>
      <c r="E369" s="96"/>
      <c r="F369" s="96"/>
      <c r="G369" s="96"/>
      <c r="H369" s="96"/>
      <c r="I369" s="175"/>
    </row>
    <row r="370" spans="3:9" s="116" customFormat="1" ht="15" customHeight="1" x14ac:dyDescent="0.25">
      <c r="C370" s="96"/>
      <c r="D370" s="96"/>
      <c r="E370" s="96"/>
      <c r="F370" s="96"/>
      <c r="G370" s="96"/>
      <c r="H370" s="96"/>
      <c r="I370" s="175"/>
    </row>
    <row r="371" spans="3:9" s="116" customFormat="1" ht="15" customHeight="1" x14ac:dyDescent="0.25">
      <c r="C371" s="96"/>
      <c r="D371" s="96"/>
      <c r="E371" s="96"/>
      <c r="F371" s="96"/>
      <c r="G371" s="96"/>
      <c r="H371" s="96"/>
      <c r="I371" s="175"/>
    </row>
  </sheetData>
  <mergeCells count="12">
    <mergeCell ref="H31:H38"/>
    <mergeCell ref="H47:H54"/>
    <mergeCell ref="H15:H22"/>
    <mergeCell ref="H23:H30"/>
    <mergeCell ref="H7:H14"/>
    <mergeCell ref="H39:H46"/>
    <mergeCell ref="H71:H78"/>
    <mergeCell ref="H79:H86"/>
    <mergeCell ref="H87:H94"/>
    <mergeCell ref="H95:H102"/>
    <mergeCell ref="H63:H70"/>
    <mergeCell ref="H55:H62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Capa</vt:lpstr>
      <vt:lpstr>Rendimentos</vt:lpstr>
      <vt:lpstr>Resultado</vt:lpstr>
      <vt:lpstr>Negociações de Mercado</vt:lpstr>
      <vt:lpstr>Carteira de Ativos</vt:lpstr>
      <vt:lpstr>Lista de Ativos</vt:lpstr>
    </vt:vector>
  </TitlesOfParts>
  <Company>Banco Fator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David de Castro</dc:creator>
  <cp:lastModifiedBy>Ricardo Lins</cp:lastModifiedBy>
  <dcterms:created xsi:type="dcterms:W3CDTF">2021-03-31T13:15:37Z</dcterms:created>
  <dcterms:modified xsi:type="dcterms:W3CDTF">2026-07-31T14:06:14Z</dcterms:modified>
</cp:coreProperties>
</file>